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62"/>
  </bookViews>
  <sheets>
    <sheet name="Basics" sheetId="1" r:id="rId1"/>
    <sheet name="Wettkampftag 1" sheetId="2" r:id="rId2"/>
    <sheet name="Wettkampftag 2" sheetId="3" r:id="rId3"/>
    <sheet name="Wettkampftag 3" sheetId="4" r:id="rId4"/>
    <sheet name="Wettkampftag 4" sheetId="5" r:id="rId5"/>
    <sheet name="Gesamt" sheetId="6" r:id="rId6"/>
    <sheet name="Statistik" sheetId="7" r:id="rId7"/>
  </sheets>
  <definedNames>
    <definedName name="_xlnm.Print_Area" localSheetId="1">'Wettkampftag 1'!$A$1:$AD$55</definedName>
  </definedNames>
  <calcPr calcId="145621"/>
  <extLst>
    <ext xmlns:loext="http://schemas.libreoffice.org/" uri="{7626C862-2A13-11E5-B345-FEFF819CDC9F}">
      <loext:extCalcPr stringRefSyntax="CalcA1ExcelA1"/>
    </ext>
  </extLst>
</workbook>
</file>

<file path=xl/calcChain.xml><?xml version="1.0" encoding="utf-8"?>
<calcChain xmlns="http://schemas.openxmlformats.org/spreadsheetml/2006/main">
  <c r="L20" i="7" l="1"/>
  <c r="I20" i="7"/>
  <c r="F20" i="7"/>
  <c r="C20" i="7"/>
  <c r="AC32" i="2"/>
  <c r="AC33" i="3"/>
  <c r="AC33" i="5"/>
  <c r="P43" i="2"/>
  <c r="P41" i="2"/>
  <c r="P37" i="2"/>
  <c r="P31" i="2"/>
  <c r="P25" i="2"/>
  <c r="P19" i="2"/>
  <c r="P13" i="2"/>
  <c r="P7" i="2"/>
  <c r="O43" i="3"/>
  <c r="O37" i="3"/>
  <c r="P43" i="3"/>
  <c r="P37" i="3"/>
  <c r="P31" i="3"/>
  <c r="P25" i="3"/>
  <c r="P19" i="3"/>
  <c r="P13" i="3"/>
  <c r="P7" i="3"/>
  <c r="P43" i="4"/>
  <c r="P37" i="4"/>
  <c r="O43" i="4"/>
  <c r="O37" i="4"/>
  <c r="O43" i="5"/>
  <c r="O37" i="5"/>
  <c r="P43" i="5"/>
  <c r="P37" i="5"/>
  <c r="P31" i="5"/>
  <c r="P25" i="5"/>
  <c r="P19" i="5"/>
  <c r="P13" i="5"/>
  <c r="P7" i="5"/>
  <c r="AC33" i="4"/>
  <c r="P31" i="4"/>
  <c r="P25" i="4"/>
  <c r="P19" i="4"/>
  <c r="P13" i="4"/>
  <c r="P7" i="4"/>
  <c r="L25" i="4"/>
  <c r="J25" i="4"/>
  <c r="L13" i="2"/>
  <c r="L11" i="7" l="1"/>
  <c r="V10" i="6"/>
  <c r="W10" i="6"/>
  <c r="AC10" i="6"/>
  <c r="AD10" i="6"/>
  <c r="V11" i="6"/>
  <c r="W11" i="6"/>
  <c r="AC11" i="6"/>
  <c r="AD11" i="6"/>
  <c r="V12" i="6"/>
  <c r="W12" i="6"/>
  <c r="AC12" i="6"/>
  <c r="AD12" i="6"/>
  <c r="V13" i="6"/>
  <c r="W13" i="6"/>
  <c r="AC13" i="6"/>
  <c r="AD13" i="6"/>
  <c r="V24" i="6"/>
  <c r="W24" i="6"/>
  <c r="AC24" i="6"/>
  <c r="AD24" i="6"/>
  <c r="V25" i="6"/>
  <c r="W25" i="6"/>
  <c r="AC25" i="6"/>
  <c r="AD25" i="6"/>
  <c r="V26" i="6"/>
  <c r="W26" i="6"/>
  <c r="AC26" i="6"/>
  <c r="AD26" i="6"/>
  <c r="V27" i="6"/>
  <c r="W27" i="6"/>
  <c r="AC27" i="6"/>
  <c r="AD27" i="6"/>
  <c r="V28" i="6"/>
  <c r="W28" i="6"/>
  <c r="AC28" i="6"/>
  <c r="AD28" i="6"/>
  <c r="Y20" i="5"/>
  <c r="Z20" i="5"/>
  <c r="Y21" i="5"/>
  <c r="Z21" i="5"/>
  <c r="Y22" i="5"/>
  <c r="Z22" i="5"/>
  <c r="Y23" i="5"/>
  <c r="Z23" i="5"/>
  <c r="Y24" i="5"/>
  <c r="Z24" i="5"/>
  <c r="Y25" i="5"/>
  <c r="Z25" i="5"/>
  <c r="Y26" i="5"/>
  <c r="Z26" i="5"/>
  <c r="Y27" i="5"/>
  <c r="Z27" i="5"/>
  <c r="Y28" i="5"/>
  <c r="Z28" i="5"/>
  <c r="Z19" i="5"/>
  <c r="Y19" i="5"/>
  <c r="R25" i="5"/>
  <c r="S25" i="5"/>
  <c r="R26" i="5"/>
  <c r="S26" i="5"/>
  <c r="R27" i="5"/>
  <c r="S27" i="5"/>
  <c r="R28" i="5"/>
  <c r="S28" i="5"/>
  <c r="U11" i="5"/>
  <c r="W11" i="5"/>
  <c r="Y11" i="5"/>
  <c r="T12" i="5"/>
  <c r="V12" i="5"/>
  <c r="Z11" i="6" s="1"/>
  <c r="X12" i="5"/>
  <c r="AB11" i="6" s="1"/>
  <c r="Z12" i="5"/>
  <c r="U13" i="5"/>
  <c r="Y12" i="6" s="1"/>
  <c r="W13" i="5"/>
  <c r="AA12" i="6" s="1"/>
  <c r="Y13" i="5"/>
  <c r="T14" i="5"/>
  <c r="X13" i="6" s="1"/>
  <c r="V14" i="5"/>
  <c r="Z13" i="6" s="1"/>
  <c r="X14" i="5"/>
  <c r="AB13" i="6" s="1"/>
  <c r="Z14" i="5"/>
  <c r="R11" i="5"/>
  <c r="AC11" i="5" s="1"/>
  <c r="S11" i="5"/>
  <c r="R12" i="5"/>
  <c r="U12" i="5" s="1"/>
  <c r="Y11" i="6" s="1"/>
  <c r="S12" i="5"/>
  <c r="R13" i="5"/>
  <c r="AC13" i="5" s="1"/>
  <c r="S13" i="5"/>
  <c r="R14" i="5"/>
  <c r="W14" i="5" s="1"/>
  <c r="AA13" i="6" s="1"/>
  <c r="S14" i="5"/>
  <c r="R25" i="4"/>
  <c r="S25" i="4"/>
  <c r="R26" i="4"/>
  <c r="S26" i="4"/>
  <c r="R27" i="4"/>
  <c r="S27" i="4"/>
  <c r="R28" i="4"/>
  <c r="S28" i="4"/>
  <c r="U11" i="4"/>
  <c r="R10" i="6" s="1"/>
  <c r="W11" i="4"/>
  <c r="T10" i="6" s="1"/>
  <c r="Y11" i="4"/>
  <c r="T12" i="4"/>
  <c r="Q11" i="6" s="1"/>
  <c r="V12" i="4"/>
  <c r="S11" i="6" s="1"/>
  <c r="X12" i="4"/>
  <c r="U11" i="6" s="1"/>
  <c r="Z12" i="4"/>
  <c r="U13" i="4"/>
  <c r="R12" i="6" s="1"/>
  <c r="W13" i="4"/>
  <c r="T12" i="6" s="1"/>
  <c r="Y13" i="4"/>
  <c r="T14" i="4"/>
  <c r="Q13" i="6" s="1"/>
  <c r="V14" i="4"/>
  <c r="S13" i="6" s="1"/>
  <c r="X14" i="4"/>
  <c r="U13" i="6" s="1"/>
  <c r="Z14" i="4"/>
  <c r="R11" i="4"/>
  <c r="V11" i="4" s="1"/>
  <c r="S10" i="6" s="1"/>
  <c r="S11" i="4"/>
  <c r="R12" i="4"/>
  <c r="AC12" i="4" s="1"/>
  <c r="S12" i="4"/>
  <c r="R13" i="4"/>
  <c r="T13" i="4" s="1"/>
  <c r="Q12" i="6" s="1"/>
  <c r="S13" i="4"/>
  <c r="R14" i="4"/>
  <c r="AC14" i="4" s="1"/>
  <c r="S14" i="4"/>
  <c r="N37" i="6"/>
  <c r="O37" i="6"/>
  <c r="N38" i="6"/>
  <c r="O38" i="6"/>
  <c r="N39" i="6"/>
  <c r="O39" i="6"/>
  <c r="N40" i="6"/>
  <c r="O40" i="6"/>
  <c r="O25" i="6"/>
  <c r="P25" i="6"/>
  <c r="O26" i="6"/>
  <c r="P26" i="6"/>
  <c r="O27" i="6"/>
  <c r="P27" i="6"/>
  <c r="O28" i="6"/>
  <c r="P28" i="6"/>
  <c r="O10" i="6"/>
  <c r="P10" i="6"/>
  <c r="O11" i="6"/>
  <c r="P11" i="6"/>
  <c r="O12" i="6"/>
  <c r="P12" i="6"/>
  <c r="A25" i="6"/>
  <c r="B25" i="6"/>
  <c r="A26" i="6"/>
  <c r="B26" i="6"/>
  <c r="A27" i="6"/>
  <c r="B27" i="6"/>
  <c r="A28" i="6"/>
  <c r="B28" i="6"/>
  <c r="A10" i="6"/>
  <c r="B10" i="6"/>
  <c r="A11" i="6"/>
  <c r="B11" i="6"/>
  <c r="A12" i="6"/>
  <c r="B12" i="6"/>
  <c r="A13" i="6"/>
  <c r="B13" i="6"/>
  <c r="Z20" i="3"/>
  <c r="Z21" i="3"/>
  <c r="Z22" i="3"/>
  <c r="Z27" i="3"/>
  <c r="Z28" i="3"/>
  <c r="Z19" i="3"/>
  <c r="Y20" i="3"/>
  <c r="Y21" i="3"/>
  <c r="Y22" i="3"/>
  <c r="Y27" i="3"/>
  <c r="Y28" i="3"/>
  <c r="Y19" i="3"/>
  <c r="AA10" i="6" l="1"/>
  <c r="X11" i="6"/>
  <c r="Y10" i="6"/>
  <c r="Y14" i="5"/>
  <c r="U14" i="5"/>
  <c r="X13" i="5"/>
  <c r="T13" i="5"/>
  <c r="W12" i="5"/>
  <c r="AB12" i="5" s="1"/>
  <c r="Z11" i="5"/>
  <c r="V11" i="5"/>
  <c r="AC14" i="5"/>
  <c r="AC12" i="5"/>
  <c r="Z13" i="5"/>
  <c r="V13" i="5"/>
  <c r="Y12" i="5"/>
  <c r="X11" i="5"/>
  <c r="T11" i="5"/>
  <c r="W14" i="4"/>
  <c r="T13" i="6" s="1"/>
  <c r="Z13" i="4"/>
  <c r="V13" i="4"/>
  <c r="Y12" i="4"/>
  <c r="U12" i="4"/>
  <c r="R11" i="6" s="1"/>
  <c r="X11" i="4"/>
  <c r="U10" i="6" s="1"/>
  <c r="T11" i="4"/>
  <c r="Q10" i="6" s="1"/>
  <c r="AC13" i="4"/>
  <c r="AC11" i="4"/>
  <c r="Y14" i="4"/>
  <c r="U14" i="4"/>
  <c r="R13" i="6" s="1"/>
  <c r="X13" i="4"/>
  <c r="U12" i="6" s="1"/>
  <c r="W12" i="4"/>
  <c r="T11" i="6" s="1"/>
  <c r="Z11" i="4"/>
  <c r="AB12" i="6" l="1"/>
  <c r="AB10" i="6"/>
  <c r="AA11" i="6"/>
  <c r="Z12" i="6"/>
  <c r="Z10" i="6"/>
  <c r="Y13" i="6"/>
  <c r="X10" i="6"/>
  <c r="X12" i="6"/>
  <c r="AB13" i="4"/>
  <c r="S12" i="6"/>
  <c r="AB13" i="5"/>
  <c r="AB11" i="5"/>
  <c r="AB14" i="5"/>
  <c r="AB11" i="4"/>
  <c r="AB14" i="4"/>
  <c r="AB12" i="4"/>
  <c r="R25" i="3"/>
  <c r="S25" i="3"/>
  <c r="R26" i="3"/>
  <c r="S26" i="3"/>
  <c r="R27" i="3"/>
  <c r="S27" i="3"/>
  <c r="R28" i="3"/>
  <c r="S28" i="3"/>
  <c r="R11" i="3"/>
  <c r="T11" i="3" s="1"/>
  <c r="S11" i="3"/>
  <c r="U11" i="3"/>
  <c r="V11" i="3"/>
  <c r="W11" i="3"/>
  <c r="X11" i="3"/>
  <c r="Y11" i="3"/>
  <c r="Y25" i="3" s="1"/>
  <c r="Z11" i="3"/>
  <c r="Z25" i="3" s="1"/>
  <c r="AC11" i="3"/>
  <c r="R12" i="3"/>
  <c r="S12" i="3"/>
  <c r="T12" i="3"/>
  <c r="U12" i="3"/>
  <c r="V12" i="3"/>
  <c r="W12" i="3"/>
  <c r="X12" i="3"/>
  <c r="Y12" i="3"/>
  <c r="Y26" i="3" s="1"/>
  <c r="Z12" i="3"/>
  <c r="Z26" i="3" s="1"/>
  <c r="AC12" i="3"/>
  <c r="R13" i="3"/>
  <c r="S13" i="3"/>
  <c r="T13" i="3"/>
  <c r="U13" i="3"/>
  <c r="V13" i="3"/>
  <c r="W13" i="3"/>
  <c r="X13" i="3"/>
  <c r="Y13" i="3"/>
  <c r="Z13" i="3"/>
  <c r="AC13" i="3"/>
  <c r="R14" i="3"/>
  <c r="S14" i="3"/>
  <c r="T14" i="3"/>
  <c r="U14" i="3"/>
  <c r="V14" i="3"/>
  <c r="W14" i="3"/>
  <c r="X14" i="3"/>
  <c r="Y14" i="3"/>
  <c r="Z14" i="3"/>
  <c r="AC14" i="3"/>
  <c r="D13" i="2"/>
  <c r="D7" i="2"/>
  <c r="L17" i="7"/>
  <c r="I17" i="7"/>
  <c r="F17" i="7"/>
  <c r="C17" i="7"/>
  <c r="L14" i="7"/>
  <c r="I14" i="7"/>
  <c r="F14" i="7"/>
  <c r="C14" i="7"/>
  <c r="I11" i="7"/>
  <c r="F11" i="7"/>
  <c r="C11" i="7"/>
  <c r="L8" i="7"/>
  <c r="I8" i="7"/>
  <c r="F8" i="7"/>
  <c r="C8" i="7"/>
  <c r="L5" i="7"/>
  <c r="I5" i="7"/>
  <c r="F5" i="7"/>
  <c r="C5" i="7"/>
  <c r="A1" i="7"/>
  <c r="B50" i="6"/>
  <c r="E50" i="6" s="1"/>
  <c r="A50" i="6"/>
  <c r="B49" i="6"/>
  <c r="G49" i="6" s="1"/>
  <c r="A49" i="6"/>
  <c r="B48" i="6"/>
  <c r="A48" i="6"/>
  <c r="B47" i="6"/>
  <c r="A47" i="6"/>
  <c r="B46" i="6"/>
  <c r="A46" i="6"/>
  <c r="B45" i="6"/>
  <c r="A45" i="6"/>
  <c r="B44" i="6"/>
  <c r="A44" i="6"/>
  <c r="O36" i="6"/>
  <c r="N36" i="6"/>
  <c r="O35" i="6"/>
  <c r="N35" i="6"/>
  <c r="O34" i="6"/>
  <c r="N34" i="6"/>
  <c r="O33" i="6"/>
  <c r="N33" i="6"/>
  <c r="O32" i="6"/>
  <c r="N32" i="6"/>
  <c r="O31" i="6"/>
  <c r="N31" i="6"/>
  <c r="B24" i="6"/>
  <c r="A24" i="6"/>
  <c r="B23" i="6"/>
  <c r="A23" i="6"/>
  <c r="B22" i="6"/>
  <c r="A22" i="6"/>
  <c r="B21" i="6"/>
  <c r="A21" i="6"/>
  <c r="B20" i="6"/>
  <c r="A20" i="6"/>
  <c r="B19" i="6"/>
  <c r="A19" i="6"/>
  <c r="B9" i="6"/>
  <c r="A9" i="6"/>
  <c r="B8" i="6"/>
  <c r="A8" i="6"/>
  <c r="B7" i="6"/>
  <c r="A7" i="6"/>
  <c r="B6" i="6"/>
  <c r="A6" i="6"/>
  <c r="B5" i="6"/>
  <c r="A5" i="6"/>
  <c r="O4" i="6"/>
  <c r="B4" i="6"/>
  <c r="A4" i="6"/>
  <c r="A1" i="6"/>
  <c r="M45" i="5"/>
  <c r="I45" i="5" s="1"/>
  <c r="K45" i="5"/>
  <c r="S53" i="5"/>
  <c r="U53" i="5" s="1"/>
  <c r="R53" i="5"/>
  <c r="B44" i="5"/>
  <c r="S52" i="5"/>
  <c r="R52" i="5"/>
  <c r="L43" i="5"/>
  <c r="J43" i="5"/>
  <c r="H43" i="5"/>
  <c r="F43" i="5"/>
  <c r="D43" i="5"/>
  <c r="C43" i="5"/>
  <c r="S51" i="5"/>
  <c r="W51" i="5" s="1"/>
  <c r="R51" i="5"/>
  <c r="S50" i="5"/>
  <c r="X50" i="5" s="1"/>
  <c r="R50" i="5"/>
  <c r="P41" i="5"/>
  <c r="O41" i="5"/>
  <c r="X49" i="5"/>
  <c r="W49" i="5"/>
  <c r="S49" i="5"/>
  <c r="T49" i="5" s="1"/>
  <c r="R49" i="5"/>
  <c r="S48" i="5"/>
  <c r="W48" i="5" s="1"/>
  <c r="R48" i="5"/>
  <c r="M39" i="5"/>
  <c r="I39" i="5" s="1"/>
  <c r="K39" i="5"/>
  <c r="H39" i="5"/>
  <c r="C39" i="5"/>
  <c r="O40" i="5" s="1"/>
  <c r="S47" i="5"/>
  <c r="W47" i="5" s="1"/>
  <c r="R47" i="5"/>
  <c r="B38" i="5"/>
  <c r="L37" i="5"/>
  <c r="J37" i="5"/>
  <c r="H37" i="5"/>
  <c r="F37" i="5"/>
  <c r="D37" i="5"/>
  <c r="C37" i="5"/>
  <c r="O36" i="5"/>
  <c r="P35" i="5"/>
  <c r="O35" i="5"/>
  <c r="M33" i="5"/>
  <c r="K33" i="5"/>
  <c r="H33" i="5" s="1"/>
  <c r="C33" i="5"/>
  <c r="N34" i="5" s="1"/>
  <c r="B32" i="5"/>
  <c r="L31" i="5"/>
  <c r="J31" i="5"/>
  <c r="H31" i="5"/>
  <c r="F31" i="5"/>
  <c r="D31" i="5"/>
  <c r="C31" i="5"/>
  <c r="P29" i="5"/>
  <c r="O29" i="5"/>
  <c r="M27" i="5"/>
  <c r="K27" i="5"/>
  <c r="C27" i="5"/>
  <c r="B26" i="5"/>
  <c r="L25" i="5"/>
  <c r="J25" i="5"/>
  <c r="H25" i="5"/>
  <c r="F25" i="5"/>
  <c r="D25" i="5"/>
  <c r="C25" i="5"/>
  <c r="AE14" i="7"/>
  <c r="P23" i="5"/>
  <c r="O23" i="5"/>
  <c r="M21" i="5"/>
  <c r="K21" i="5"/>
  <c r="H21" i="5" s="1"/>
  <c r="I21" i="5"/>
  <c r="C21" i="5"/>
  <c r="B20" i="5"/>
  <c r="S24" i="5"/>
  <c r="R24" i="5"/>
  <c r="L19" i="5"/>
  <c r="J19" i="5"/>
  <c r="H19" i="5"/>
  <c r="F19" i="5"/>
  <c r="D19" i="5"/>
  <c r="C19" i="5"/>
  <c r="V25" i="5" s="1"/>
  <c r="Z25" i="6" s="1"/>
  <c r="S23" i="5"/>
  <c r="R23" i="5"/>
  <c r="S22" i="5"/>
  <c r="R22" i="5"/>
  <c r="P17" i="5"/>
  <c r="O17" i="5"/>
  <c r="S21" i="5"/>
  <c r="R21" i="5"/>
  <c r="S20" i="5"/>
  <c r="R20" i="5"/>
  <c r="M15" i="5"/>
  <c r="I15" i="5" s="1"/>
  <c r="K15" i="5"/>
  <c r="H15" i="5" s="1"/>
  <c r="C15" i="5"/>
  <c r="S19" i="5"/>
  <c r="R19" i="5"/>
  <c r="B14" i="5"/>
  <c r="L13" i="5"/>
  <c r="J13" i="5"/>
  <c r="H13" i="5"/>
  <c r="F13" i="5"/>
  <c r="D13" i="5"/>
  <c r="C13" i="5"/>
  <c r="P11" i="5"/>
  <c r="O11" i="5"/>
  <c r="W10" i="5"/>
  <c r="S10" i="5"/>
  <c r="R10" i="5"/>
  <c r="V10" i="5" s="1"/>
  <c r="U9" i="5"/>
  <c r="S9" i="5"/>
  <c r="R9" i="5"/>
  <c r="W9" i="5" s="1"/>
  <c r="M9" i="5"/>
  <c r="K9" i="5"/>
  <c r="H9" i="5"/>
  <c r="C9" i="5"/>
  <c r="S8" i="5"/>
  <c r="R8" i="5"/>
  <c r="B8" i="5"/>
  <c r="AC7" i="5"/>
  <c r="U7" i="5"/>
  <c r="S7" i="5"/>
  <c r="R7" i="5"/>
  <c r="Z7" i="5" s="1"/>
  <c r="L7" i="5"/>
  <c r="J7" i="5"/>
  <c r="H7" i="5"/>
  <c r="F7" i="5"/>
  <c r="D7" i="5"/>
  <c r="C7" i="5"/>
  <c r="T25" i="5" s="1"/>
  <c r="X25" i="6" s="1"/>
  <c r="S6" i="5"/>
  <c r="R6" i="5"/>
  <c r="O6" i="5"/>
  <c r="AC5" i="5"/>
  <c r="Y5" i="5"/>
  <c r="AC4" i="6" s="1"/>
  <c r="U5" i="5"/>
  <c r="T5" i="5"/>
  <c r="S5" i="5"/>
  <c r="R5" i="5"/>
  <c r="Z5" i="5" s="1"/>
  <c r="P5" i="5"/>
  <c r="O5" i="5"/>
  <c r="B1" i="5"/>
  <c r="M45" i="4"/>
  <c r="I45" i="4" s="1"/>
  <c r="K45" i="4"/>
  <c r="H45" i="4"/>
  <c r="S53" i="4"/>
  <c r="W53" i="4" s="1"/>
  <c r="R53" i="4"/>
  <c r="B44" i="4"/>
  <c r="U52" i="4"/>
  <c r="S52" i="4"/>
  <c r="X52" i="4" s="1"/>
  <c r="R52" i="4"/>
  <c r="L43" i="4"/>
  <c r="J43" i="4"/>
  <c r="H43" i="4"/>
  <c r="F43" i="4"/>
  <c r="D43" i="4"/>
  <c r="C43" i="4"/>
  <c r="S51" i="4"/>
  <c r="V51" i="4" s="1"/>
  <c r="R51" i="4"/>
  <c r="S50" i="4"/>
  <c r="R50" i="4"/>
  <c r="P41" i="4"/>
  <c r="O41" i="4"/>
  <c r="S49" i="4"/>
  <c r="X49" i="4" s="1"/>
  <c r="R49" i="4"/>
  <c r="S48" i="4"/>
  <c r="R48" i="4"/>
  <c r="M39" i="4"/>
  <c r="K39" i="4"/>
  <c r="H39" i="4" s="1"/>
  <c r="I39" i="4"/>
  <c r="C39" i="4"/>
  <c r="N40" i="4" s="1"/>
  <c r="S47" i="4"/>
  <c r="R47" i="4"/>
  <c r="B38" i="4"/>
  <c r="L37" i="4"/>
  <c r="J37" i="4"/>
  <c r="H37" i="4"/>
  <c r="F37" i="4"/>
  <c r="D37" i="4"/>
  <c r="C37" i="4"/>
  <c r="Y26" i="4" s="1"/>
  <c r="P35" i="4"/>
  <c r="O35" i="4"/>
  <c r="O34" i="4"/>
  <c r="N34" i="4"/>
  <c r="M33" i="4"/>
  <c r="K33" i="4"/>
  <c r="I33" i="4"/>
  <c r="H33" i="4"/>
  <c r="B32" i="4"/>
  <c r="L31" i="4"/>
  <c r="J31" i="4"/>
  <c r="H31" i="4"/>
  <c r="F31" i="4"/>
  <c r="D31" i="4"/>
  <c r="C31" i="4"/>
  <c r="P29" i="4"/>
  <c r="O29" i="4"/>
  <c r="M27" i="4"/>
  <c r="I27" i="4" s="1"/>
  <c r="K27" i="4"/>
  <c r="H27" i="4" s="1"/>
  <c r="C27" i="4"/>
  <c r="B26" i="4"/>
  <c r="H25" i="4"/>
  <c r="F25" i="4"/>
  <c r="D25" i="4"/>
  <c r="C25" i="4"/>
  <c r="AE11" i="7"/>
  <c r="P23" i="4"/>
  <c r="O23" i="4"/>
  <c r="M21" i="4"/>
  <c r="K21" i="4"/>
  <c r="C21" i="4"/>
  <c r="O24" i="5" s="1"/>
  <c r="B20" i="4"/>
  <c r="S24" i="4"/>
  <c r="R24" i="4"/>
  <c r="L19" i="4"/>
  <c r="J19" i="4"/>
  <c r="H19" i="4"/>
  <c r="F19" i="4"/>
  <c r="D19" i="4"/>
  <c r="C19" i="4"/>
  <c r="S23" i="4"/>
  <c r="R23" i="4"/>
  <c r="S22" i="4"/>
  <c r="R22" i="4"/>
  <c r="P17" i="4"/>
  <c r="O17" i="4"/>
  <c r="S21" i="4"/>
  <c r="R21" i="4"/>
  <c r="S20" i="4"/>
  <c r="R20" i="4"/>
  <c r="M15" i="4"/>
  <c r="K15" i="4"/>
  <c r="C15" i="4"/>
  <c r="S19" i="4"/>
  <c r="R19" i="4"/>
  <c r="B14" i="4"/>
  <c r="L13" i="4"/>
  <c r="J13" i="4"/>
  <c r="H13" i="4"/>
  <c r="F13" i="4"/>
  <c r="D13" i="4"/>
  <c r="C13" i="4"/>
  <c r="U26" i="4" s="1"/>
  <c r="R26" i="6" s="1"/>
  <c r="P11" i="4"/>
  <c r="O11" i="4"/>
  <c r="Y10" i="4"/>
  <c r="Y24" i="4" s="1"/>
  <c r="X10" i="4"/>
  <c r="T10" i="4"/>
  <c r="S10" i="4"/>
  <c r="R10" i="4"/>
  <c r="Z10" i="4" s="1"/>
  <c r="Z24" i="4" s="1"/>
  <c r="Z9" i="4"/>
  <c r="Z23" i="4" s="1"/>
  <c r="U9" i="4"/>
  <c r="S9" i="4"/>
  <c r="R9" i="4"/>
  <c r="V9" i="4" s="1"/>
  <c r="M9" i="4"/>
  <c r="K9" i="4"/>
  <c r="C9" i="4"/>
  <c r="O12" i="5" s="1"/>
  <c r="AC8" i="4"/>
  <c r="Y8" i="4"/>
  <c r="Y22" i="4" s="1"/>
  <c r="T8" i="4"/>
  <c r="S8" i="4"/>
  <c r="R8" i="4"/>
  <c r="W8" i="4" s="1"/>
  <c r="B8" i="4"/>
  <c r="W7" i="4"/>
  <c r="T6" i="6" s="1"/>
  <c r="V7" i="4"/>
  <c r="S7" i="4"/>
  <c r="R7" i="4"/>
  <c r="L7" i="4"/>
  <c r="J7" i="4"/>
  <c r="H7" i="4"/>
  <c r="F7" i="4"/>
  <c r="D7" i="4"/>
  <c r="C7" i="4"/>
  <c r="Y6" i="4"/>
  <c r="X6" i="4"/>
  <c r="T6" i="4"/>
  <c r="S6" i="4"/>
  <c r="R6" i="4"/>
  <c r="Z6" i="4" s="1"/>
  <c r="Z20" i="4" s="1"/>
  <c r="O6" i="4"/>
  <c r="W5" i="4"/>
  <c r="S5" i="4"/>
  <c r="R5" i="4"/>
  <c r="P5" i="4"/>
  <c r="O5" i="4"/>
  <c r="B1" i="4"/>
  <c r="M45" i="3"/>
  <c r="K45" i="3"/>
  <c r="H45" i="3"/>
  <c r="G45" i="3"/>
  <c r="N45" i="3" s="1"/>
  <c r="X53" i="3"/>
  <c r="W53" i="3"/>
  <c r="S53" i="3"/>
  <c r="R53" i="3"/>
  <c r="B44" i="3"/>
  <c r="X52" i="3"/>
  <c r="U52" i="3"/>
  <c r="T52" i="3"/>
  <c r="S52" i="3"/>
  <c r="W52" i="3" s="1"/>
  <c r="R52" i="3"/>
  <c r="L43" i="3"/>
  <c r="J43" i="3"/>
  <c r="H43" i="3"/>
  <c r="Z30" i="3" s="1"/>
  <c r="F43" i="3"/>
  <c r="D43" i="3"/>
  <c r="C43" i="3"/>
  <c r="V51" i="3"/>
  <c r="U51" i="3"/>
  <c r="T51" i="3"/>
  <c r="S51" i="3"/>
  <c r="W51" i="3" s="1"/>
  <c r="R51" i="3"/>
  <c r="S50" i="3"/>
  <c r="W50" i="3" s="1"/>
  <c r="R50" i="3"/>
  <c r="P41" i="3"/>
  <c r="O41" i="3"/>
  <c r="X49" i="3"/>
  <c r="U49" i="3"/>
  <c r="T49" i="3"/>
  <c r="S49" i="3"/>
  <c r="W49" i="3" s="1"/>
  <c r="R49" i="3"/>
  <c r="N40" i="3"/>
  <c r="S48" i="3"/>
  <c r="W48" i="3" s="1"/>
  <c r="R48" i="3"/>
  <c r="N39" i="3"/>
  <c r="M39" i="3"/>
  <c r="K39" i="3"/>
  <c r="I39" i="3"/>
  <c r="H39" i="3"/>
  <c r="E39" i="3"/>
  <c r="C39" i="3"/>
  <c r="O42" i="4" s="1"/>
  <c r="U47" i="3"/>
  <c r="T47" i="3"/>
  <c r="S47" i="3"/>
  <c r="W47" i="3" s="1"/>
  <c r="R47" i="3"/>
  <c r="B38" i="3"/>
  <c r="L37" i="3"/>
  <c r="J37" i="3"/>
  <c r="H37" i="3"/>
  <c r="F37" i="3"/>
  <c r="O15" i="6" s="1"/>
  <c r="D37" i="3"/>
  <c r="C37" i="3"/>
  <c r="G39" i="3" s="1"/>
  <c r="P35" i="3"/>
  <c r="O35" i="3"/>
  <c r="M33" i="3"/>
  <c r="K33" i="3"/>
  <c r="H33" i="3"/>
  <c r="C33" i="3"/>
  <c r="B32" i="3"/>
  <c r="L31" i="3"/>
  <c r="J31" i="3"/>
  <c r="H31" i="3"/>
  <c r="F31" i="3"/>
  <c r="D31" i="3"/>
  <c r="O31" i="3" s="1"/>
  <c r="C31" i="3"/>
  <c r="O30" i="3"/>
  <c r="P29" i="3"/>
  <c r="O29" i="3"/>
  <c r="M27" i="3"/>
  <c r="K27" i="3"/>
  <c r="C27" i="3"/>
  <c r="B26" i="3"/>
  <c r="L25" i="3"/>
  <c r="J25" i="3"/>
  <c r="H27" i="3" s="1"/>
  <c r="H25" i="3"/>
  <c r="F25" i="3"/>
  <c r="D25" i="3"/>
  <c r="C25" i="3"/>
  <c r="AE8" i="7"/>
  <c r="P23" i="3"/>
  <c r="O23" i="3"/>
  <c r="Y30" i="3"/>
  <c r="M21" i="3"/>
  <c r="K21" i="3"/>
  <c r="C21" i="3"/>
  <c r="O24" i="4" s="1"/>
  <c r="B20" i="3"/>
  <c r="S24" i="3"/>
  <c r="R24" i="3"/>
  <c r="L19" i="3"/>
  <c r="I21" i="3" s="1"/>
  <c r="J19" i="3"/>
  <c r="H19" i="3"/>
  <c r="F19" i="3"/>
  <c r="D19" i="3"/>
  <c r="C19" i="3"/>
  <c r="S23" i="3"/>
  <c r="R23" i="3"/>
  <c r="S22" i="3"/>
  <c r="R22" i="3"/>
  <c r="P17" i="3"/>
  <c r="O17" i="3"/>
  <c r="S21" i="3"/>
  <c r="R21" i="3"/>
  <c r="S20" i="3"/>
  <c r="R20" i="3"/>
  <c r="M15" i="3"/>
  <c r="K15" i="3"/>
  <c r="I15" i="3"/>
  <c r="H15" i="3"/>
  <c r="C15" i="3"/>
  <c r="O18" i="4" s="1"/>
  <c r="O19" i="6"/>
  <c r="S19" i="3"/>
  <c r="R19" i="3"/>
  <c r="B14" i="3"/>
  <c r="L13" i="3"/>
  <c r="J13" i="3"/>
  <c r="H13" i="3"/>
  <c r="F13" i="3"/>
  <c r="D13" i="3"/>
  <c r="C13" i="3"/>
  <c r="P11" i="3"/>
  <c r="O11" i="3"/>
  <c r="AC10" i="3"/>
  <c r="X10" i="3"/>
  <c r="W10" i="3"/>
  <c r="T10" i="3"/>
  <c r="S10" i="3"/>
  <c r="R10" i="3"/>
  <c r="Z10" i="3" s="1"/>
  <c r="Z24" i="3" s="1"/>
  <c r="Z9" i="3"/>
  <c r="Z23" i="3" s="1"/>
  <c r="V9" i="3"/>
  <c r="U9" i="3"/>
  <c r="S9" i="3"/>
  <c r="R9" i="3"/>
  <c r="M9" i="3"/>
  <c r="K9" i="3"/>
  <c r="I9" i="3"/>
  <c r="C9" i="3"/>
  <c r="W8" i="3"/>
  <c r="V8" i="3"/>
  <c r="V22" i="3" s="1"/>
  <c r="S8" i="3"/>
  <c r="R8" i="3"/>
  <c r="AC7" i="3"/>
  <c r="X7" i="3"/>
  <c r="W7" i="3"/>
  <c r="T7" i="3"/>
  <c r="S7" i="3"/>
  <c r="R7" i="3"/>
  <c r="Z7" i="3" s="1"/>
  <c r="L7" i="3"/>
  <c r="J7" i="3"/>
  <c r="H7" i="3"/>
  <c r="F7" i="3"/>
  <c r="D7" i="3"/>
  <c r="C7" i="3"/>
  <c r="V6" i="3"/>
  <c r="U6" i="3"/>
  <c r="S6" i="3"/>
  <c r="R6" i="3"/>
  <c r="O6" i="3"/>
  <c r="AC5" i="3"/>
  <c r="Y5" i="3"/>
  <c r="X5" i="3"/>
  <c r="W5" i="3"/>
  <c r="W19" i="3" s="1"/>
  <c r="U5" i="3"/>
  <c r="T5" i="3"/>
  <c r="S5" i="3"/>
  <c r="R5" i="3"/>
  <c r="Z5" i="3" s="1"/>
  <c r="P5" i="3"/>
  <c r="O5" i="3"/>
  <c r="B1" i="3"/>
  <c r="W52" i="2"/>
  <c r="V52" i="2"/>
  <c r="S52" i="2"/>
  <c r="R52" i="2"/>
  <c r="V51" i="2"/>
  <c r="U51" i="2"/>
  <c r="S51" i="2"/>
  <c r="X51" i="2" s="1"/>
  <c r="R51" i="2"/>
  <c r="S50" i="2"/>
  <c r="W50" i="2" s="1"/>
  <c r="R50" i="2"/>
  <c r="S49" i="2"/>
  <c r="X49" i="2" s="1"/>
  <c r="R49" i="2"/>
  <c r="S48" i="2"/>
  <c r="R48" i="2"/>
  <c r="S47" i="2"/>
  <c r="X47" i="2" s="1"/>
  <c r="R47" i="2"/>
  <c r="S46" i="2"/>
  <c r="W46" i="2" s="1"/>
  <c r="R46" i="2"/>
  <c r="M45" i="2"/>
  <c r="K45" i="2"/>
  <c r="H45" i="2" s="1"/>
  <c r="I45" i="2"/>
  <c r="L43" i="2"/>
  <c r="J43" i="2"/>
  <c r="H43" i="2"/>
  <c r="F43" i="2"/>
  <c r="D43" i="2"/>
  <c r="C43" i="2"/>
  <c r="F45" i="2" s="1"/>
  <c r="O42" i="2"/>
  <c r="O41" i="2"/>
  <c r="M39" i="2"/>
  <c r="I39" i="2" s="1"/>
  <c r="K39" i="2"/>
  <c r="H39" i="2" s="1"/>
  <c r="E39" i="2"/>
  <c r="C39" i="2"/>
  <c r="L37" i="2"/>
  <c r="J37" i="2"/>
  <c r="H37" i="2"/>
  <c r="F37" i="2"/>
  <c r="D37" i="2"/>
  <c r="C37" i="2"/>
  <c r="G39" i="2" s="1"/>
  <c r="O36" i="2"/>
  <c r="P35" i="2"/>
  <c r="O35" i="2"/>
  <c r="M33" i="2"/>
  <c r="K33" i="2"/>
  <c r="C33" i="2"/>
  <c r="L31" i="2"/>
  <c r="J31" i="2"/>
  <c r="H31" i="2"/>
  <c r="F31" i="2"/>
  <c r="D31" i="2"/>
  <c r="C31" i="2"/>
  <c r="O30" i="2"/>
  <c r="P29" i="2"/>
  <c r="O29" i="2"/>
  <c r="S27" i="2"/>
  <c r="R27" i="2"/>
  <c r="O28" i="2"/>
  <c r="N28" i="2"/>
  <c r="S26" i="2"/>
  <c r="R26" i="2"/>
  <c r="M27" i="2"/>
  <c r="K27" i="2"/>
  <c r="S25" i="2"/>
  <c r="R25" i="2"/>
  <c r="S24" i="2"/>
  <c r="R24" i="2"/>
  <c r="L25" i="2"/>
  <c r="J25" i="2"/>
  <c r="H25" i="2"/>
  <c r="F25" i="2"/>
  <c r="D25" i="2"/>
  <c r="C25" i="2"/>
  <c r="G27" i="2" s="1"/>
  <c r="S23" i="2"/>
  <c r="R23" i="2"/>
  <c r="O24" i="2"/>
  <c r="S22" i="2"/>
  <c r="R22" i="2"/>
  <c r="P23" i="2"/>
  <c r="O23" i="2"/>
  <c r="S21" i="2"/>
  <c r="R21" i="2"/>
  <c r="S20" i="2"/>
  <c r="R20" i="2"/>
  <c r="M21" i="2"/>
  <c r="K21" i="2"/>
  <c r="C21" i="2"/>
  <c r="O24" i="3" s="1"/>
  <c r="S19" i="2"/>
  <c r="R19" i="2"/>
  <c r="S18" i="2"/>
  <c r="R18" i="2"/>
  <c r="L19" i="2"/>
  <c r="J19" i="2"/>
  <c r="H19" i="2"/>
  <c r="F19" i="2"/>
  <c r="D19" i="2"/>
  <c r="C19" i="2"/>
  <c r="O18" i="2"/>
  <c r="P17" i="2"/>
  <c r="O17" i="2"/>
  <c r="M15" i="2"/>
  <c r="I15" i="2" s="1"/>
  <c r="K15" i="2"/>
  <c r="C15" i="2"/>
  <c r="Z14" i="2"/>
  <c r="U14" i="2"/>
  <c r="S14" i="2"/>
  <c r="R14" i="2"/>
  <c r="V14" i="2" s="1"/>
  <c r="S13" i="2"/>
  <c r="R13" i="2"/>
  <c r="W13" i="2" s="1"/>
  <c r="J13" i="2"/>
  <c r="H13" i="2"/>
  <c r="F13" i="2"/>
  <c r="C13" i="2"/>
  <c r="S12" i="2"/>
  <c r="R12" i="2"/>
  <c r="W12" i="2" s="1"/>
  <c r="O12" i="2"/>
  <c r="Z11" i="2"/>
  <c r="T11" i="2"/>
  <c r="S11" i="2"/>
  <c r="R11" i="2"/>
  <c r="X11" i="2" s="1"/>
  <c r="P11" i="2"/>
  <c r="O11" i="2"/>
  <c r="Z10" i="2"/>
  <c r="U10" i="2"/>
  <c r="S10" i="2"/>
  <c r="R10" i="2"/>
  <c r="Y10" i="2" s="1"/>
  <c r="Y23" i="2" s="1"/>
  <c r="Y9" i="2"/>
  <c r="Y22" i="2" s="1"/>
  <c r="X9" i="2"/>
  <c r="T9" i="2"/>
  <c r="S9" i="2"/>
  <c r="R9" i="2"/>
  <c r="Z9" i="2" s="1"/>
  <c r="M9" i="2"/>
  <c r="K9" i="2"/>
  <c r="C9" i="2"/>
  <c r="O12" i="3" s="1"/>
  <c r="S8" i="2"/>
  <c r="R8" i="2"/>
  <c r="W8" i="2" s="1"/>
  <c r="S7" i="2"/>
  <c r="R7" i="2"/>
  <c r="V7" i="2" s="1"/>
  <c r="L7" i="2"/>
  <c r="J7" i="2"/>
  <c r="H7" i="2"/>
  <c r="F7" i="2"/>
  <c r="C7" i="2"/>
  <c r="AC6" i="2"/>
  <c r="Y6" i="2"/>
  <c r="Y19" i="2" s="1"/>
  <c r="U6" i="2"/>
  <c r="T6" i="2"/>
  <c r="S6" i="2"/>
  <c r="R6" i="2"/>
  <c r="Z6" i="2" s="1"/>
  <c r="O6" i="2"/>
  <c r="S5" i="2"/>
  <c r="R5" i="2"/>
  <c r="V5" i="2" s="1"/>
  <c r="P5" i="2"/>
  <c r="O5" i="2"/>
  <c r="B1" i="2"/>
  <c r="K37" i="1"/>
  <c r="K36" i="1"/>
  <c r="X51" i="3" l="1"/>
  <c r="V51" i="5"/>
  <c r="X48" i="3"/>
  <c r="U47" i="2"/>
  <c r="T48" i="3"/>
  <c r="AA48" i="3" s="1"/>
  <c r="V47" i="2"/>
  <c r="U48" i="3"/>
  <c r="V48" i="3"/>
  <c r="V47" i="3"/>
  <c r="X47" i="3"/>
  <c r="O31" i="5"/>
  <c r="H27" i="5"/>
  <c r="O25" i="5"/>
  <c r="O19" i="5"/>
  <c r="Z15" i="6" s="1"/>
  <c r="O13" i="5"/>
  <c r="O7" i="5"/>
  <c r="O31" i="4"/>
  <c r="O25" i="4"/>
  <c r="I21" i="4"/>
  <c r="O19" i="4"/>
  <c r="O13" i="4"/>
  <c r="R15" i="6" s="1"/>
  <c r="O7" i="4"/>
  <c r="X24" i="3"/>
  <c r="X19" i="3"/>
  <c r="W24" i="3"/>
  <c r="O25" i="3"/>
  <c r="W21" i="3"/>
  <c r="F15" i="3"/>
  <c r="O13" i="3"/>
  <c r="U30" i="3" s="1"/>
  <c r="G9" i="3"/>
  <c r="O7" i="3"/>
  <c r="I27" i="2"/>
  <c r="W21" i="2"/>
  <c r="H15" i="2"/>
  <c r="X8" i="2"/>
  <c r="X21" i="2" s="1"/>
  <c r="G22" i="6" s="1"/>
  <c r="Z27" i="2"/>
  <c r="I28" i="6" s="1"/>
  <c r="I13" i="6"/>
  <c r="X46" i="2"/>
  <c r="U5" i="2"/>
  <c r="I5" i="6"/>
  <c r="Z19" i="2"/>
  <c r="W6" i="2"/>
  <c r="F5" i="6" s="1"/>
  <c r="Y8" i="2"/>
  <c r="U9" i="2"/>
  <c r="U22" i="2" s="1"/>
  <c r="D23" i="6" s="1"/>
  <c r="AC9" i="2"/>
  <c r="V10" i="2"/>
  <c r="E9" i="6" s="1"/>
  <c r="V11" i="2"/>
  <c r="O25" i="2"/>
  <c r="F15" i="6" s="1"/>
  <c r="I33" i="2"/>
  <c r="N39" i="2"/>
  <c r="O43" i="2"/>
  <c r="T46" i="2"/>
  <c r="W49" i="2"/>
  <c r="T50" i="2"/>
  <c r="O13" i="2"/>
  <c r="Y5" i="2"/>
  <c r="Y18" i="2" s="1"/>
  <c r="X6" i="2"/>
  <c r="X19" i="2" s="1"/>
  <c r="G20" i="6" s="1"/>
  <c r="T8" i="2"/>
  <c r="T21" i="2" s="1"/>
  <c r="C22" i="6" s="1"/>
  <c r="Z8" i="2"/>
  <c r="Z22" i="2"/>
  <c r="W9" i="2"/>
  <c r="F8" i="6" s="1"/>
  <c r="O37" i="2"/>
  <c r="Y29" i="2" s="1"/>
  <c r="E45" i="2"/>
  <c r="U46" i="2"/>
  <c r="U50" i="2"/>
  <c r="X50" i="2"/>
  <c r="Z5" i="2"/>
  <c r="O7" i="2"/>
  <c r="U8" i="2"/>
  <c r="D7" i="6" s="1"/>
  <c r="I9" i="6"/>
  <c r="Z23" i="2"/>
  <c r="I10" i="6"/>
  <c r="Z24" i="2"/>
  <c r="I25" i="6" s="1"/>
  <c r="F15" i="2"/>
  <c r="H21" i="2"/>
  <c r="V46" i="2"/>
  <c r="V50" i="2"/>
  <c r="O19" i="3"/>
  <c r="V30" i="3" s="1"/>
  <c r="K12" i="6"/>
  <c r="U27" i="3"/>
  <c r="K27" i="6" s="1"/>
  <c r="U25" i="3"/>
  <c r="K25" i="6" s="1"/>
  <c r="K10" i="6"/>
  <c r="K4" i="6"/>
  <c r="U19" i="3"/>
  <c r="U20" i="3"/>
  <c r="K20" i="6" s="1"/>
  <c r="U28" i="3"/>
  <c r="K28" i="6" s="1"/>
  <c r="K13" i="6"/>
  <c r="U26" i="3"/>
  <c r="K26" i="6" s="1"/>
  <c r="K11" i="6"/>
  <c r="T19" i="3"/>
  <c r="O31" i="2"/>
  <c r="G15" i="6" s="1"/>
  <c r="O19" i="2"/>
  <c r="X24" i="2"/>
  <c r="G25" i="6" s="1"/>
  <c r="G10" i="6"/>
  <c r="G8" i="6"/>
  <c r="X22" i="2"/>
  <c r="G23" i="6" s="1"/>
  <c r="X25" i="3"/>
  <c r="N25" i="6" s="1"/>
  <c r="N10" i="6"/>
  <c r="N6" i="6"/>
  <c r="X21" i="3"/>
  <c r="N21" i="6" s="1"/>
  <c r="X27" i="3"/>
  <c r="N27" i="6" s="1"/>
  <c r="N12" i="6"/>
  <c r="X28" i="3"/>
  <c r="N28" i="6" s="1"/>
  <c r="N13" i="6"/>
  <c r="X26" i="3"/>
  <c r="N26" i="6" s="1"/>
  <c r="N11" i="6"/>
  <c r="W19" i="4"/>
  <c r="U18" i="2"/>
  <c r="D19" i="6" s="1"/>
  <c r="U19" i="2"/>
  <c r="U23" i="2"/>
  <c r="D24" i="6" s="1"/>
  <c r="V20" i="2"/>
  <c r="E21" i="6" s="1"/>
  <c r="V18" i="2"/>
  <c r="E19" i="6" s="1"/>
  <c r="F12" i="6"/>
  <c r="W26" i="2"/>
  <c r="F27" i="6" s="1"/>
  <c r="W19" i="2"/>
  <c r="F20" i="6" s="1"/>
  <c r="F11" i="6"/>
  <c r="W25" i="2"/>
  <c r="F26" i="6" s="1"/>
  <c r="V23" i="2"/>
  <c r="E24" i="6" s="1"/>
  <c r="E10" i="6"/>
  <c r="V24" i="2"/>
  <c r="E25" i="6" s="1"/>
  <c r="E13" i="6"/>
  <c r="V27" i="2"/>
  <c r="E28" i="6" s="1"/>
  <c r="D13" i="6"/>
  <c r="U27" i="2"/>
  <c r="D28" i="6" s="1"/>
  <c r="AC35" i="2"/>
  <c r="M12" i="6"/>
  <c r="W27" i="3"/>
  <c r="M27" i="6" s="1"/>
  <c r="W25" i="3"/>
  <c r="M25" i="6" s="1"/>
  <c r="M10" i="6"/>
  <c r="M7" i="6"/>
  <c r="W22" i="3"/>
  <c r="W28" i="3"/>
  <c r="M28" i="6" s="1"/>
  <c r="M13" i="6"/>
  <c r="W26" i="3"/>
  <c r="M26" i="6" s="1"/>
  <c r="M11" i="6"/>
  <c r="L13" i="6"/>
  <c r="V28" i="3"/>
  <c r="L28" i="6" s="1"/>
  <c r="V26" i="3"/>
  <c r="L26" i="6" s="1"/>
  <c r="L11" i="6"/>
  <c r="L5" i="6"/>
  <c r="V20" i="3"/>
  <c r="L20" i="6" s="1"/>
  <c r="L12" i="6"/>
  <c r="V27" i="3"/>
  <c r="L27" i="6" s="1"/>
  <c r="V25" i="3"/>
  <c r="L25" i="6" s="1"/>
  <c r="L10" i="6"/>
  <c r="T25" i="3"/>
  <c r="J25" i="6" s="1"/>
  <c r="J10" i="6"/>
  <c r="T27" i="3"/>
  <c r="J27" i="6" s="1"/>
  <c r="J12" i="6"/>
  <c r="J6" i="6"/>
  <c r="T21" i="3"/>
  <c r="J13" i="6"/>
  <c r="T28" i="3"/>
  <c r="J28" i="6" s="1"/>
  <c r="T26" i="3"/>
  <c r="J26" i="6" s="1"/>
  <c r="J11" i="6"/>
  <c r="X28" i="5"/>
  <c r="AB28" i="6" s="1"/>
  <c r="X26" i="5"/>
  <c r="AB26" i="6" s="1"/>
  <c r="G33" i="5"/>
  <c r="N33" i="5" s="1"/>
  <c r="X27" i="5"/>
  <c r="AB27" i="6" s="1"/>
  <c r="X25" i="5"/>
  <c r="AB25" i="6" s="1"/>
  <c r="W25" i="5"/>
  <c r="AA25" i="6" s="1"/>
  <c r="W27" i="5"/>
  <c r="AA27" i="6" s="1"/>
  <c r="W28" i="5"/>
  <c r="AA28" i="6" s="1"/>
  <c r="W24" i="5"/>
  <c r="AA24" i="6" s="1"/>
  <c r="G27" i="5"/>
  <c r="N27" i="5" s="1"/>
  <c r="W26" i="5"/>
  <c r="AA26" i="6" s="1"/>
  <c r="V24" i="5"/>
  <c r="Z24" i="6" s="1"/>
  <c r="V27" i="5"/>
  <c r="Z27" i="6" s="1"/>
  <c r="E21" i="5"/>
  <c r="V28" i="5"/>
  <c r="Z28" i="6" s="1"/>
  <c r="V26" i="5"/>
  <c r="Z26" i="6" s="1"/>
  <c r="W23" i="5"/>
  <c r="AA23" i="6" s="1"/>
  <c r="E15" i="5"/>
  <c r="U25" i="5"/>
  <c r="Y25" i="6" s="1"/>
  <c r="U26" i="5"/>
  <c r="Y26" i="6" s="1"/>
  <c r="U27" i="5"/>
  <c r="Y27" i="6" s="1"/>
  <c r="G15" i="5"/>
  <c r="U28" i="5"/>
  <c r="Y28" i="6" s="1"/>
  <c r="G9" i="5"/>
  <c r="N9" i="5" s="1"/>
  <c r="AD9" i="5"/>
  <c r="T26" i="5"/>
  <c r="X26" i="6" s="1"/>
  <c r="T28" i="5"/>
  <c r="X28" i="6" s="1"/>
  <c r="T27" i="5"/>
  <c r="X27" i="6" s="1"/>
  <c r="Y6" i="6"/>
  <c r="U21" i="5"/>
  <c r="Y21" i="6" s="1"/>
  <c r="Y8" i="6"/>
  <c r="U23" i="5"/>
  <c r="Y4" i="6"/>
  <c r="U19" i="5"/>
  <c r="X4" i="6"/>
  <c r="T19" i="5"/>
  <c r="X20" i="4"/>
  <c r="H21" i="4"/>
  <c r="I15" i="4"/>
  <c r="U23" i="4"/>
  <c r="R23" i="6" s="1"/>
  <c r="G9" i="4"/>
  <c r="H9" i="4"/>
  <c r="T22" i="4"/>
  <c r="Q22" i="6" s="1"/>
  <c r="T20" i="4"/>
  <c r="Q20" i="6" s="1"/>
  <c r="T24" i="4"/>
  <c r="Q24" i="6" s="1"/>
  <c r="H9" i="2"/>
  <c r="C8" i="6"/>
  <c r="T22" i="2"/>
  <c r="C23" i="6" s="1"/>
  <c r="T24" i="2"/>
  <c r="C25" i="6" s="1"/>
  <c r="C10" i="6"/>
  <c r="T19" i="2"/>
  <c r="C20" i="6" s="1"/>
  <c r="W7" i="5"/>
  <c r="W21" i="5" s="1"/>
  <c r="X9" i="5"/>
  <c r="AA15" i="6"/>
  <c r="T47" i="5"/>
  <c r="T48" i="5"/>
  <c r="X51" i="5"/>
  <c r="X48" i="5"/>
  <c r="W5" i="5"/>
  <c r="AD5" i="5"/>
  <c r="F9" i="5"/>
  <c r="AD12" i="5"/>
  <c r="AB26" i="5" s="1"/>
  <c r="AD14" i="5"/>
  <c r="AB28" i="5" s="1"/>
  <c r="AD11" i="5"/>
  <c r="AB25" i="5" s="1"/>
  <c r="AD13" i="5"/>
  <c r="AB27" i="5" s="1"/>
  <c r="X7" i="5"/>
  <c r="X21" i="5" s="1"/>
  <c r="Y9" i="5"/>
  <c r="AC8" i="6" s="1"/>
  <c r="N15" i="5"/>
  <c r="E33" i="5"/>
  <c r="U47" i="5"/>
  <c r="E39" i="5"/>
  <c r="N37" i="5" s="1"/>
  <c r="N38" i="5" s="1"/>
  <c r="B37" i="5" s="1"/>
  <c r="U48" i="5"/>
  <c r="U50" i="5"/>
  <c r="T51" i="5"/>
  <c r="V53" i="5"/>
  <c r="X47" i="5"/>
  <c r="X15" i="6"/>
  <c r="X5" i="5"/>
  <c r="T7" i="5"/>
  <c r="Y7" i="5"/>
  <c r="AC6" i="6" s="1"/>
  <c r="T9" i="5"/>
  <c r="T23" i="5" s="1"/>
  <c r="X23" i="6" s="1"/>
  <c r="AC9" i="5"/>
  <c r="F15" i="5"/>
  <c r="G21" i="5"/>
  <c r="N21" i="5" s="1"/>
  <c r="F27" i="5"/>
  <c r="F33" i="5"/>
  <c r="O34" i="5"/>
  <c r="F39" i="5"/>
  <c r="V47" i="5"/>
  <c r="G39" i="5"/>
  <c r="N39" i="5" s="1"/>
  <c r="V48" i="5"/>
  <c r="V50" i="5"/>
  <c r="U51" i="5"/>
  <c r="W53" i="5"/>
  <c r="V23" i="4"/>
  <c r="S23" i="6" s="1"/>
  <c r="S8" i="6"/>
  <c r="V28" i="4"/>
  <c r="S28" i="6" s="1"/>
  <c r="V26" i="4"/>
  <c r="S26" i="6" s="1"/>
  <c r="V25" i="4"/>
  <c r="S25" i="6" s="1"/>
  <c r="W25" i="4"/>
  <c r="T25" i="6" s="1"/>
  <c r="W27" i="4"/>
  <c r="T27" i="6" s="1"/>
  <c r="W6" i="4"/>
  <c r="AD12" i="4"/>
  <c r="AB26" i="4" s="1"/>
  <c r="AD14" i="4"/>
  <c r="AB28" i="4" s="1"/>
  <c r="AD13" i="4"/>
  <c r="AB27" i="4" s="1"/>
  <c r="AD11" i="4"/>
  <c r="AB25" i="4" s="1"/>
  <c r="T28" i="4"/>
  <c r="Q28" i="6" s="1"/>
  <c r="T26" i="4"/>
  <c r="Q26" i="6" s="1"/>
  <c r="T27" i="4"/>
  <c r="Q27" i="6" s="1"/>
  <c r="W22" i="4"/>
  <c r="X8" i="4"/>
  <c r="X22" i="4" s="1"/>
  <c r="U22" i="6" s="1"/>
  <c r="F9" i="4"/>
  <c r="Y9" i="4"/>
  <c r="W10" i="4"/>
  <c r="W24" i="4" s="1"/>
  <c r="T24" i="6" s="1"/>
  <c r="O40" i="4"/>
  <c r="V49" i="4"/>
  <c r="W51" i="4"/>
  <c r="U53" i="4"/>
  <c r="O30" i="5"/>
  <c r="V21" i="4"/>
  <c r="S21" i="6" s="1"/>
  <c r="U9" i="6"/>
  <c r="X24" i="4"/>
  <c r="U24" i="6" s="1"/>
  <c r="F21" i="4"/>
  <c r="G33" i="4"/>
  <c r="N33" i="4" s="1"/>
  <c r="X26" i="4"/>
  <c r="U26" i="6" s="1"/>
  <c r="X28" i="4"/>
  <c r="U28" i="6" s="1"/>
  <c r="E33" i="4"/>
  <c r="Z26" i="4"/>
  <c r="Z28" i="4"/>
  <c r="V53" i="4"/>
  <c r="Z27" i="4"/>
  <c r="W26" i="4"/>
  <c r="T26" i="6" s="1"/>
  <c r="T25" i="4"/>
  <c r="Q25" i="6" s="1"/>
  <c r="Z25" i="4"/>
  <c r="W28" i="4"/>
  <c r="T28" i="6" s="1"/>
  <c r="X53" i="4"/>
  <c r="Q5" i="6"/>
  <c r="X25" i="4"/>
  <c r="U25" i="6" s="1"/>
  <c r="U28" i="4"/>
  <c r="R28" i="6" s="1"/>
  <c r="V5" i="6"/>
  <c r="Y20" i="4"/>
  <c r="V20" i="6" s="1"/>
  <c r="W21" i="4"/>
  <c r="T21" i="6" s="1"/>
  <c r="U27" i="4"/>
  <c r="R27" i="6" s="1"/>
  <c r="U25" i="4"/>
  <c r="R25" i="6" s="1"/>
  <c r="E15" i="4"/>
  <c r="U6" i="4"/>
  <c r="U20" i="4" s="1"/>
  <c r="R20" i="6" s="1"/>
  <c r="AC6" i="4"/>
  <c r="U8" i="4"/>
  <c r="U22" i="4" s="1"/>
  <c r="U10" i="4"/>
  <c r="AC10" i="4"/>
  <c r="X30" i="4"/>
  <c r="Y27" i="4"/>
  <c r="Y25" i="4"/>
  <c r="U49" i="4"/>
  <c r="V52" i="4"/>
  <c r="T53" i="4"/>
  <c r="O42" i="5"/>
  <c r="V27" i="4"/>
  <c r="S27" i="6" s="1"/>
  <c r="Y28" i="4"/>
  <c r="X27" i="4"/>
  <c r="U27" i="6" s="1"/>
  <c r="D50" i="6"/>
  <c r="F50" i="6"/>
  <c r="K8" i="6"/>
  <c r="U23" i="3"/>
  <c r="K23" i="6" s="1"/>
  <c r="L8" i="6"/>
  <c r="V23" i="3"/>
  <c r="L23" i="6" s="1"/>
  <c r="J9" i="6"/>
  <c r="T24" i="3"/>
  <c r="J24" i="6" s="1"/>
  <c r="G15" i="2"/>
  <c r="N15" i="2" s="1"/>
  <c r="G21" i="2"/>
  <c r="F33" i="3"/>
  <c r="X30" i="3"/>
  <c r="N24" i="6"/>
  <c r="G33" i="3"/>
  <c r="N33" i="3" s="1"/>
  <c r="N9" i="6"/>
  <c r="I27" i="3"/>
  <c r="M22" i="6"/>
  <c r="F21" i="3"/>
  <c r="E21" i="3"/>
  <c r="G15" i="3"/>
  <c r="N15" i="3" s="1"/>
  <c r="AD13" i="3"/>
  <c r="AD14" i="3"/>
  <c r="E15" i="3"/>
  <c r="AD11" i="3"/>
  <c r="AD12" i="3"/>
  <c r="K19" i="6"/>
  <c r="AB14" i="3"/>
  <c r="AB12" i="3"/>
  <c r="AB11" i="3"/>
  <c r="AB13" i="3"/>
  <c r="AA51" i="3"/>
  <c r="AA47" i="3"/>
  <c r="Y47" i="3"/>
  <c r="Y51" i="3"/>
  <c r="H9" i="3"/>
  <c r="N9" i="3" s="1"/>
  <c r="J15" i="6"/>
  <c r="E9" i="3"/>
  <c r="AD9" i="3"/>
  <c r="AD6" i="3"/>
  <c r="H33" i="2"/>
  <c r="F33" i="2"/>
  <c r="G33" i="2"/>
  <c r="N33" i="2" s="1"/>
  <c r="E33" i="2"/>
  <c r="H27" i="2"/>
  <c r="F27" i="2"/>
  <c r="AD8" i="2"/>
  <c r="I21" i="2"/>
  <c r="N21" i="2" s="1"/>
  <c r="F21" i="2"/>
  <c r="E21" i="2"/>
  <c r="E4" i="6"/>
  <c r="E6" i="6"/>
  <c r="N15" i="6"/>
  <c r="C5" i="6"/>
  <c r="D4" i="6"/>
  <c r="U7" i="2"/>
  <c r="U20" i="2" s="1"/>
  <c r="Z7" i="2"/>
  <c r="Z20" i="2" s="1"/>
  <c r="F7" i="6"/>
  <c r="F22" i="6"/>
  <c r="V8" i="2"/>
  <c r="AC8" i="2"/>
  <c r="G9" i="2"/>
  <c r="D8" i="6"/>
  <c r="AC10" i="2"/>
  <c r="X10" i="2"/>
  <c r="X23" i="2" s="1"/>
  <c r="T10" i="2"/>
  <c r="T23" i="2" s="1"/>
  <c r="W10" i="2"/>
  <c r="W23" i="2" s="1"/>
  <c r="AD10" i="2"/>
  <c r="AD11" i="2"/>
  <c r="Y11" i="2"/>
  <c r="U11" i="2"/>
  <c r="W11" i="2"/>
  <c r="AC11" i="2"/>
  <c r="AB37" i="6" s="1"/>
  <c r="X12" i="2"/>
  <c r="AD12" i="2"/>
  <c r="V13" i="2"/>
  <c r="O18" i="3"/>
  <c r="O34" i="2"/>
  <c r="N34" i="2"/>
  <c r="O36" i="3"/>
  <c r="H15" i="6"/>
  <c r="O12" i="4"/>
  <c r="AC36" i="3"/>
  <c r="AC8" i="7" s="1"/>
  <c r="M15" i="6"/>
  <c r="W30" i="3"/>
  <c r="O36" i="4"/>
  <c r="O34" i="3"/>
  <c r="N34" i="3"/>
  <c r="I33" i="3"/>
  <c r="G45" i="4"/>
  <c r="N45" i="4" s="1"/>
  <c r="F45" i="4"/>
  <c r="E45" i="4"/>
  <c r="AD8" i="4"/>
  <c r="AD6" i="4"/>
  <c r="V52" i="5"/>
  <c r="W52" i="5"/>
  <c r="U52" i="5"/>
  <c r="X52" i="5"/>
  <c r="T52" i="5"/>
  <c r="H19" i="6"/>
  <c r="H4" i="6"/>
  <c r="AC5" i="2"/>
  <c r="X5" i="2"/>
  <c r="X18" i="2" s="1"/>
  <c r="T5" i="2"/>
  <c r="T18" i="2" s="1"/>
  <c r="W5" i="2"/>
  <c r="W18" i="2" s="1"/>
  <c r="AD5" i="2"/>
  <c r="G5" i="6"/>
  <c r="AD6" i="2"/>
  <c r="I8" i="6"/>
  <c r="I23" i="6"/>
  <c r="H9" i="6"/>
  <c r="H24" i="6"/>
  <c r="T12" i="2"/>
  <c r="Y12" i="2"/>
  <c r="AC14" i="2"/>
  <c r="AB40" i="6" s="1"/>
  <c r="X14" i="2"/>
  <c r="T14" i="2"/>
  <c r="W14" i="2"/>
  <c r="Y14" i="2"/>
  <c r="E27" i="2"/>
  <c r="N27" i="2"/>
  <c r="O40" i="2"/>
  <c r="N40" i="2"/>
  <c r="O42" i="3"/>
  <c r="U48" i="4"/>
  <c r="X48" i="4"/>
  <c r="T48" i="4"/>
  <c r="W48" i="4"/>
  <c r="V48" i="4"/>
  <c r="AC6" i="5"/>
  <c r="X6" i="5"/>
  <c r="X20" i="5" s="1"/>
  <c r="T6" i="5"/>
  <c r="T20" i="5" s="1"/>
  <c r="W6" i="5"/>
  <c r="W20" i="5" s="1"/>
  <c r="AD6" i="5"/>
  <c r="U6" i="5"/>
  <c r="U20" i="5" s="1"/>
  <c r="Z6" i="5"/>
  <c r="Y6" i="5"/>
  <c r="V6" i="5"/>
  <c r="V20" i="5" s="1"/>
  <c r="AC8" i="5"/>
  <c r="X8" i="5"/>
  <c r="X22" i="5" s="1"/>
  <c r="T8" i="5"/>
  <c r="T22" i="5" s="1"/>
  <c r="W8" i="5"/>
  <c r="W22" i="5" s="1"/>
  <c r="AD8" i="5"/>
  <c r="U8" i="5"/>
  <c r="U22" i="5" s="1"/>
  <c r="Z8" i="5"/>
  <c r="Y8" i="5"/>
  <c r="V8" i="5"/>
  <c r="V22" i="5" s="1"/>
  <c r="W32" i="2"/>
  <c r="E9" i="2"/>
  <c r="AC7" i="2"/>
  <c r="X7" i="2"/>
  <c r="X20" i="2" s="1"/>
  <c r="T7" i="2"/>
  <c r="T20" i="2" s="1"/>
  <c r="W7" i="2"/>
  <c r="W20" i="2" s="1"/>
  <c r="AD7" i="2"/>
  <c r="AD9" i="2"/>
  <c r="D9" i="6"/>
  <c r="U12" i="2"/>
  <c r="Z12" i="2"/>
  <c r="AD13" i="2"/>
  <c r="Y13" i="2"/>
  <c r="U13" i="2"/>
  <c r="AC13" i="2"/>
  <c r="AB39" i="6" s="1"/>
  <c r="X13" i="2"/>
  <c r="T13" i="2"/>
  <c r="Z13" i="2"/>
  <c r="I20" i="6"/>
  <c r="M46" i="2"/>
  <c r="K5" i="6"/>
  <c r="L7" i="6"/>
  <c r="L22" i="6"/>
  <c r="P8" i="6"/>
  <c r="P23" i="6"/>
  <c r="T4" i="6"/>
  <c r="T19" i="6"/>
  <c r="S6" i="6"/>
  <c r="W8" i="6"/>
  <c r="W23" i="6"/>
  <c r="O18" i="5"/>
  <c r="Z9" i="6"/>
  <c r="K46" i="5"/>
  <c r="H45" i="5"/>
  <c r="H5" i="6"/>
  <c r="H20" i="6"/>
  <c r="D5" i="6"/>
  <c r="D20" i="6"/>
  <c r="Y7" i="2"/>
  <c r="Y20" i="2" s="1"/>
  <c r="F9" i="2"/>
  <c r="I9" i="2"/>
  <c r="H8" i="6"/>
  <c r="H23" i="6"/>
  <c r="V12" i="2"/>
  <c r="AC12" i="2"/>
  <c r="AB38" i="6" s="1"/>
  <c r="E15" i="2"/>
  <c r="AD14" i="2"/>
  <c r="I24" i="6"/>
  <c r="I15" i="6"/>
  <c r="Z29" i="2"/>
  <c r="U48" i="2"/>
  <c r="X48" i="2"/>
  <c r="T48" i="2"/>
  <c r="W48" i="2"/>
  <c r="V48" i="2"/>
  <c r="P4" i="6"/>
  <c r="P19" i="6"/>
  <c r="M4" i="6"/>
  <c r="M19" i="6"/>
  <c r="Q7" i="6"/>
  <c r="V15" i="6"/>
  <c r="Y30" i="4"/>
  <c r="U47" i="4"/>
  <c r="X47" i="4"/>
  <c r="T47" i="4"/>
  <c r="W47" i="4"/>
  <c r="V47" i="4"/>
  <c r="V50" i="4"/>
  <c r="U50" i="4"/>
  <c r="X50" i="4"/>
  <c r="W50" i="4"/>
  <c r="T50" i="4"/>
  <c r="AC36" i="5"/>
  <c r="AC14" i="7" s="1"/>
  <c r="I9" i="5"/>
  <c r="P15" i="6"/>
  <c r="N4" i="6"/>
  <c r="N19" i="6"/>
  <c r="J21" i="6"/>
  <c r="G27" i="3"/>
  <c r="N27" i="3" s="1"/>
  <c r="F27" i="3"/>
  <c r="F45" i="3"/>
  <c r="E45" i="3"/>
  <c r="AD5" i="4"/>
  <c r="Y5" i="4"/>
  <c r="Y19" i="4" s="1"/>
  <c r="U5" i="4"/>
  <c r="U19" i="4" s="1"/>
  <c r="AC5" i="4"/>
  <c r="X5" i="4"/>
  <c r="X19" i="4" s="1"/>
  <c r="T5" i="4"/>
  <c r="T19" i="4" s="1"/>
  <c r="Z5" i="4"/>
  <c r="Z19" i="4" s="1"/>
  <c r="W5" i="6"/>
  <c r="W20" i="6"/>
  <c r="R7" i="6"/>
  <c r="R22" i="6"/>
  <c r="R8" i="6"/>
  <c r="Q9" i="6"/>
  <c r="V9" i="6"/>
  <c r="U30" i="4"/>
  <c r="T15" i="6"/>
  <c r="W30" i="4"/>
  <c r="U15" i="6"/>
  <c r="K46" i="4"/>
  <c r="AA9" i="6"/>
  <c r="AC15" i="6"/>
  <c r="Y30" i="5"/>
  <c r="N40" i="5"/>
  <c r="AD15" i="6"/>
  <c r="Z30" i="5"/>
  <c r="L30" i="6"/>
  <c r="AE17" i="7" s="1"/>
  <c r="AE5" i="7"/>
  <c r="V49" i="2"/>
  <c r="U49" i="2"/>
  <c r="J4" i="6"/>
  <c r="J19" i="6"/>
  <c r="AC6" i="3"/>
  <c r="X6" i="3"/>
  <c r="X20" i="3" s="1"/>
  <c r="T6" i="3"/>
  <c r="T20" i="3" s="1"/>
  <c r="W6" i="3"/>
  <c r="W20" i="3" s="1"/>
  <c r="Y6" i="3"/>
  <c r="M6" i="6"/>
  <c r="M21" i="6"/>
  <c r="AD8" i="3"/>
  <c r="Y8" i="3"/>
  <c r="U8" i="3"/>
  <c r="U22" i="3" s="1"/>
  <c r="AC8" i="3"/>
  <c r="X8" i="3"/>
  <c r="X22" i="3" s="1"/>
  <c r="T8" i="3"/>
  <c r="T22" i="3" s="1"/>
  <c r="Z8" i="3"/>
  <c r="M24" i="6"/>
  <c r="W33" i="3"/>
  <c r="O30" i="4"/>
  <c r="O40" i="3"/>
  <c r="U50" i="3"/>
  <c r="X50" i="3"/>
  <c r="T50" i="3"/>
  <c r="V53" i="3"/>
  <c r="U53" i="3"/>
  <c r="K46" i="3"/>
  <c r="U20" i="6"/>
  <c r="U5" i="6"/>
  <c r="AD10" i="4"/>
  <c r="AD7" i="4"/>
  <c r="Y7" i="4"/>
  <c r="Y21" i="4" s="1"/>
  <c r="U7" i="4"/>
  <c r="U21" i="4" s="1"/>
  <c r="AC7" i="4"/>
  <c r="X7" i="4"/>
  <c r="X21" i="4" s="1"/>
  <c r="T7" i="4"/>
  <c r="T21" i="4" s="1"/>
  <c r="Z7" i="4"/>
  <c r="Z21" i="4" s="1"/>
  <c r="T7" i="6"/>
  <c r="T22" i="6"/>
  <c r="AC36" i="4"/>
  <c r="AC11" i="7" s="1"/>
  <c r="I9" i="4"/>
  <c r="N9" i="4" s="1"/>
  <c r="G21" i="4"/>
  <c r="N21" i="4" s="1"/>
  <c r="E21" i="4"/>
  <c r="G27" i="4"/>
  <c r="N27" i="4" s="1"/>
  <c r="F27" i="4"/>
  <c r="E27" i="4"/>
  <c r="I27" i="5"/>
  <c r="I33" i="5"/>
  <c r="V6" i="2"/>
  <c r="V19" i="2" s="1"/>
  <c r="V9" i="2"/>
  <c r="V22" i="2" s="1"/>
  <c r="K46" i="2"/>
  <c r="T49" i="2"/>
  <c r="U52" i="2"/>
  <c r="X52" i="2"/>
  <c r="T52" i="2"/>
  <c r="Z6" i="3"/>
  <c r="P6" i="6"/>
  <c r="P21" i="6"/>
  <c r="AC9" i="3"/>
  <c r="X9" i="3"/>
  <c r="X23" i="3" s="1"/>
  <c r="T9" i="3"/>
  <c r="T23" i="3" s="1"/>
  <c r="W9" i="3"/>
  <c r="W23" i="3" s="1"/>
  <c r="Y9" i="3"/>
  <c r="Y23" i="3" s="1"/>
  <c r="P9" i="6"/>
  <c r="P24" i="6"/>
  <c r="G21" i="3"/>
  <c r="AD5" i="3"/>
  <c r="H21" i="3"/>
  <c r="E27" i="3"/>
  <c r="V50" i="3"/>
  <c r="T53" i="3"/>
  <c r="M46" i="3"/>
  <c r="I45" i="3"/>
  <c r="V5" i="4"/>
  <c r="V19" i="4" s="1"/>
  <c r="V22" i="6"/>
  <c r="V7" i="6"/>
  <c r="G15" i="4"/>
  <c r="F15" i="4"/>
  <c r="H15" i="4"/>
  <c r="Y23" i="6"/>
  <c r="M9" i="6"/>
  <c r="F39" i="2"/>
  <c r="N37" i="2" s="1"/>
  <c r="N38" i="2" s="1"/>
  <c r="G45" i="2"/>
  <c r="N45" i="2" s="1"/>
  <c r="W47" i="2"/>
  <c r="W51" i="2"/>
  <c r="U7" i="3"/>
  <c r="U21" i="3" s="1"/>
  <c r="Y7" i="3"/>
  <c r="AD7" i="3"/>
  <c r="F9" i="3"/>
  <c r="U10" i="3"/>
  <c r="U24" i="3" s="1"/>
  <c r="Y10" i="3"/>
  <c r="Y24" i="3" s="1"/>
  <c r="AD10" i="3"/>
  <c r="E33" i="3"/>
  <c r="F39" i="3"/>
  <c r="N37" i="3" s="1"/>
  <c r="V49" i="3"/>
  <c r="Y49" i="3" s="1"/>
  <c r="V52" i="3"/>
  <c r="Y52" i="3" s="1"/>
  <c r="V6" i="4"/>
  <c r="V8" i="4"/>
  <c r="V22" i="4" s="1"/>
  <c r="Z8" i="4"/>
  <c r="Z22" i="4" s="1"/>
  <c r="W33" i="4"/>
  <c r="G39" i="4"/>
  <c r="N39" i="4" s="1"/>
  <c r="E39" i="4"/>
  <c r="AD4" i="6"/>
  <c r="AD6" i="6"/>
  <c r="AD21" i="6"/>
  <c r="AD10" i="5"/>
  <c r="Y10" i="5"/>
  <c r="U10" i="5"/>
  <c r="U24" i="5" s="1"/>
  <c r="Y24" i="6" s="1"/>
  <c r="AC10" i="5"/>
  <c r="X10" i="5"/>
  <c r="X24" i="5" s="1"/>
  <c r="AB24" i="6" s="1"/>
  <c r="T10" i="5"/>
  <c r="T24" i="5" s="1"/>
  <c r="X24" i="6" s="1"/>
  <c r="Z10" i="5"/>
  <c r="V49" i="5"/>
  <c r="U49" i="5"/>
  <c r="AA8" i="6"/>
  <c r="W9" i="6"/>
  <c r="T47" i="2"/>
  <c r="T51" i="2"/>
  <c r="V5" i="3"/>
  <c r="V19" i="3" s="1"/>
  <c r="V7" i="3"/>
  <c r="V21" i="3" s="1"/>
  <c r="V10" i="3"/>
  <c r="V24" i="3" s="1"/>
  <c r="E9" i="4"/>
  <c r="AC9" i="4"/>
  <c r="X9" i="4"/>
  <c r="X23" i="4" s="1"/>
  <c r="T9" i="4"/>
  <c r="T23" i="4" s="1"/>
  <c r="W9" i="4"/>
  <c r="W23" i="4" s="1"/>
  <c r="AD9" i="4"/>
  <c r="F39" i="4"/>
  <c r="U51" i="4"/>
  <c r="X51" i="4"/>
  <c r="T51" i="4"/>
  <c r="AC23" i="6"/>
  <c r="M46" i="5"/>
  <c r="F33" i="4"/>
  <c r="W49" i="4"/>
  <c r="W52" i="4"/>
  <c r="M46" i="4"/>
  <c r="AD7" i="5"/>
  <c r="E9" i="5"/>
  <c r="V9" i="5"/>
  <c r="V23" i="5" s="1"/>
  <c r="Z9" i="5"/>
  <c r="AC21" i="6"/>
  <c r="F21" i="5"/>
  <c r="W33" i="5"/>
  <c r="E27" i="5"/>
  <c r="W50" i="5"/>
  <c r="E45" i="5"/>
  <c r="X53" i="5"/>
  <c r="F45" i="5"/>
  <c r="V10" i="4"/>
  <c r="T49" i="4"/>
  <c r="T52" i="4"/>
  <c r="V5" i="5"/>
  <c r="V19" i="5" s="1"/>
  <c r="V7" i="5"/>
  <c r="V21" i="5" s="1"/>
  <c r="T50" i="5"/>
  <c r="T53" i="5"/>
  <c r="G45" i="5"/>
  <c r="N45" i="5" s="1"/>
  <c r="O8" i="7"/>
  <c r="O20" i="7"/>
  <c r="O11" i="7"/>
  <c r="O14" i="7"/>
  <c r="C23" i="7"/>
  <c r="O5" i="7"/>
  <c r="O17" i="7"/>
  <c r="F23" i="7"/>
  <c r="G5" i="7" s="1"/>
  <c r="D49" i="6"/>
  <c r="F49" i="6"/>
  <c r="I23" i="7"/>
  <c r="J5" i="7" s="1"/>
  <c r="E49" i="6"/>
  <c r="L23" i="7"/>
  <c r="M8" i="7" s="1"/>
  <c r="G50" i="6"/>
  <c r="Y48" i="3" l="1"/>
  <c r="AA48" i="5"/>
  <c r="N31" i="4"/>
  <c r="AA53" i="4"/>
  <c r="G7" i="6"/>
  <c r="W29" i="2"/>
  <c r="W22" i="2"/>
  <c r="F23" i="6" s="1"/>
  <c r="AA50" i="2"/>
  <c r="Y46" i="2"/>
  <c r="U21" i="2"/>
  <c r="D22" i="6" s="1"/>
  <c r="Y50" i="2"/>
  <c r="I12" i="6"/>
  <c r="Z26" i="2"/>
  <c r="I27" i="6" s="1"/>
  <c r="C7" i="6"/>
  <c r="Y24" i="2"/>
  <c r="H25" i="6" s="1"/>
  <c r="H10" i="6"/>
  <c r="Y26" i="2"/>
  <c r="H27" i="6" s="1"/>
  <c r="H12" i="6"/>
  <c r="H13" i="6"/>
  <c r="Y27" i="2"/>
  <c r="H28" i="6" s="1"/>
  <c r="AA46" i="2"/>
  <c r="AC46" i="2" s="1"/>
  <c r="AB46" i="2" s="1"/>
  <c r="I44" i="6" s="1"/>
  <c r="I11" i="6"/>
  <c r="Z25" i="2"/>
  <c r="I26" i="6" s="1"/>
  <c r="Y25" i="2"/>
  <c r="H26" i="6" s="1"/>
  <c r="H11" i="6"/>
  <c r="I4" i="6"/>
  <c r="Z18" i="2"/>
  <c r="I19" i="6" s="1"/>
  <c r="I7" i="6"/>
  <c r="Z21" i="2"/>
  <c r="I22" i="6" s="1"/>
  <c r="H7" i="6"/>
  <c r="Y21" i="2"/>
  <c r="H22" i="6" s="1"/>
  <c r="G11" i="6"/>
  <c r="X25" i="2"/>
  <c r="G26" i="6" s="1"/>
  <c r="G12" i="6"/>
  <c r="X26" i="2"/>
  <c r="G27" i="6" s="1"/>
  <c r="X27" i="2"/>
  <c r="G28" i="6" s="1"/>
  <c r="G13" i="6"/>
  <c r="X8" i="6"/>
  <c r="N13" i="2"/>
  <c r="N14" i="2" s="1"/>
  <c r="W27" i="2"/>
  <c r="F28" i="6" s="1"/>
  <c r="F13" i="6"/>
  <c r="F10" i="6"/>
  <c r="W24" i="2"/>
  <c r="F25" i="6" s="1"/>
  <c r="E11" i="6"/>
  <c r="V25" i="2"/>
  <c r="E26" i="6" s="1"/>
  <c r="AB8" i="2"/>
  <c r="AB21" i="2" s="1"/>
  <c r="AC21" i="2" s="1"/>
  <c r="V21" i="2"/>
  <c r="E22" i="6" s="1"/>
  <c r="V26" i="2"/>
  <c r="E27" i="6" s="1"/>
  <c r="E12" i="6"/>
  <c r="D12" i="6"/>
  <c r="U26" i="2"/>
  <c r="D27" i="6" s="1"/>
  <c r="D11" i="6"/>
  <c r="U25" i="2"/>
  <c r="D26" i="6" s="1"/>
  <c r="D10" i="6"/>
  <c r="U24" i="2"/>
  <c r="D25" i="6" s="1"/>
  <c r="AB33" i="6"/>
  <c r="M51" i="6"/>
  <c r="AA40" i="6"/>
  <c r="AA39" i="6"/>
  <c r="AA38" i="6"/>
  <c r="AB34" i="6"/>
  <c r="AB28" i="3"/>
  <c r="T40" i="6" s="1"/>
  <c r="AB27" i="3"/>
  <c r="AB25" i="3"/>
  <c r="AA51" i="5"/>
  <c r="Y48" i="5"/>
  <c r="Y53" i="4"/>
  <c r="AB4" i="6"/>
  <c r="X19" i="5"/>
  <c r="AB19" i="6" s="1"/>
  <c r="AB8" i="6"/>
  <c r="X23" i="5"/>
  <c r="AB23" i="6" s="1"/>
  <c r="W30" i="5"/>
  <c r="V30" i="5"/>
  <c r="N19" i="5"/>
  <c r="N20" i="5" s="1"/>
  <c r="N17" i="5" s="1"/>
  <c r="N18" i="5" s="1"/>
  <c r="AB35" i="6"/>
  <c r="AA4" i="6"/>
  <c r="W19" i="5"/>
  <c r="AA19" i="6" s="1"/>
  <c r="N13" i="5"/>
  <c r="N14" i="5" s="1"/>
  <c r="N11" i="5" s="1"/>
  <c r="N12" i="5" s="1"/>
  <c r="T30" i="5"/>
  <c r="AC25" i="5"/>
  <c r="V37" i="6"/>
  <c r="AC28" i="5"/>
  <c r="V40" i="6"/>
  <c r="AC27" i="5"/>
  <c r="V39" i="6"/>
  <c r="AB36" i="6"/>
  <c r="AB32" i="6"/>
  <c r="X6" i="6"/>
  <c r="T21" i="5"/>
  <c r="X21" i="6" s="1"/>
  <c r="AC26" i="5"/>
  <c r="V38" i="6"/>
  <c r="AA47" i="5"/>
  <c r="T9" i="6"/>
  <c r="U7" i="6"/>
  <c r="N19" i="4"/>
  <c r="N20" i="4" s="1"/>
  <c r="N17" i="4" s="1"/>
  <c r="N18" i="4" s="1"/>
  <c r="L42" i="7"/>
  <c r="N15" i="4"/>
  <c r="R5" i="6"/>
  <c r="N7" i="4"/>
  <c r="N8" i="4" s="1"/>
  <c r="N5" i="4" s="1"/>
  <c r="AC27" i="4"/>
  <c r="U39" i="6"/>
  <c r="AC28" i="4"/>
  <c r="U40" i="6"/>
  <c r="AC25" i="4"/>
  <c r="U37" i="6"/>
  <c r="AC26" i="4"/>
  <c r="U38" i="6"/>
  <c r="AA37" i="6"/>
  <c r="C12" i="6"/>
  <c r="T26" i="2"/>
  <c r="C27" i="6" s="1"/>
  <c r="C13" i="6"/>
  <c r="T27" i="2"/>
  <c r="C28" i="6" s="1"/>
  <c r="C11" i="6"/>
  <c r="T25" i="2"/>
  <c r="C26" i="6" s="1"/>
  <c r="H50" i="6"/>
  <c r="AB9" i="5"/>
  <c r="AB23" i="5" s="1"/>
  <c r="Y47" i="5"/>
  <c r="AD19" i="6"/>
  <c r="N31" i="5"/>
  <c r="N32" i="5" s="1"/>
  <c r="B31" i="5" s="1"/>
  <c r="G44" i="6" s="1"/>
  <c r="Y19" i="6"/>
  <c r="AA6" i="6"/>
  <c r="AA21" i="6"/>
  <c r="AC19" i="6"/>
  <c r="N7" i="5"/>
  <c r="N8" i="5" s="1"/>
  <c r="B7" i="5" s="1"/>
  <c r="G45" i="6" s="1"/>
  <c r="Y51" i="5"/>
  <c r="N25" i="5"/>
  <c r="N26" i="5" s="1"/>
  <c r="B25" i="5" s="1"/>
  <c r="G46" i="6" s="1"/>
  <c r="AB6" i="6"/>
  <c r="AB21" i="6"/>
  <c r="X19" i="6"/>
  <c r="M17" i="7"/>
  <c r="AA49" i="5"/>
  <c r="M14" i="7"/>
  <c r="M5" i="7"/>
  <c r="AC48" i="5"/>
  <c r="AB48" i="5" s="1"/>
  <c r="L45" i="6" s="1"/>
  <c r="AB6" i="4"/>
  <c r="AB20" i="4" s="1"/>
  <c r="V20" i="4"/>
  <c r="V8" i="6"/>
  <c r="Y23" i="4"/>
  <c r="V23" i="6" s="1"/>
  <c r="N43" i="4"/>
  <c r="AB10" i="4"/>
  <c r="AB24" i="4" s="1"/>
  <c r="V24" i="4"/>
  <c r="S24" i="6" s="1"/>
  <c r="N25" i="4"/>
  <c r="N26" i="4" s="1"/>
  <c r="B25" i="4" s="1"/>
  <c r="F45" i="6" s="1"/>
  <c r="R9" i="6"/>
  <c r="U24" i="4"/>
  <c r="R24" i="6" s="1"/>
  <c r="N13" i="4"/>
  <c r="N14" i="4" s="1"/>
  <c r="N11" i="4" s="1"/>
  <c r="N12" i="4" s="1"/>
  <c r="T5" i="6"/>
  <c r="W20" i="4"/>
  <c r="T20" i="6" s="1"/>
  <c r="J20" i="7"/>
  <c r="J11" i="7"/>
  <c r="J8" i="7"/>
  <c r="AB26" i="3"/>
  <c r="N19" i="3"/>
  <c r="N20" i="3" s="1"/>
  <c r="B19" i="3" s="1"/>
  <c r="E45" i="6" s="1"/>
  <c r="K15" i="6"/>
  <c r="N13" i="3"/>
  <c r="N14" i="3" s="1"/>
  <c r="B13" i="3" s="1"/>
  <c r="E44" i="6" s="1"/>
  <c r="N31" i="3"/>
  <c r="N32" i="3" s="1"/>
  <c r="B31" i="3" s="1"/>
  <c r="E47" i="6" s="1"/>
  <c r="N25" i="3"/>
  <c r="N26" i="3" s="1"/>
  <c r="N23" i="3" s="1"/>
  <c r="N24" i="3" s="1"/>
  <c r="AC48" i="3"/>
  <c r="AB48" i="3" s="1"/>
  <c r="J45" i="6" s="1"/>
  <c r="L15" i="6"/>
  <c r="N21" i="3"/>
  <c r="AC51" i="3"/>
  <c r="AB51" i="3" s="1"/>
  <c r="J48" i="6" s="1"/>
  <c r="AC47" i="3"/>
  <c r="AB47" i="3" s="1"/>
  <c r="J44" i="6" s="1"/>
  <c r="T30" i="3"/>
  <c r="N7" i="3"/>
  <c r="N8" i="3" s="1"/>
  <c r="G14" i="7"/>
  <c r="O23" i="7"/>
  <c r="P14" i="7" s="1"/>
  <c r="AA34" i="6"/>
  <c r="N31" i="2"/>
  <c r="N32" i="2" s="1"/>
  <c r="B31" i="2" s="1"/>
  <c r="D47" i="6" s="1"/>
  <c r="X29" i="2"/>
  <c r="N25" i="2"/>
  <c r="N19" i="2"/>
  <c r="N20" i="2" s="1"/>
  <c r="Z6" i="6"/>
  <c r="Z21" i="6"/>
  <c r="AB7" i="5"/>
  <c r="AB21" i="5" s="1"/>
  <c r="H49" i="6"/>
  <c r="G11" i="7"/>
  <c r="D5" i="7"/>
  <c r="D20" i="7"/>
  <c r="Y53" i="5"/>
  <c r="AA53" i="5"/>
  <c r="Z4" i="6"/>
  <c r="AB5" i="5"/>
  <c r="AB19" i="5" s="1"/>
  <c r="AC19" i="5" s="1"/>
  <c r="Y49" i="5"/>
  <c r="AB15" i="6"/>
  <c r="X30" i="5"/>
  <c r="L6" i="6"/>
  <c r="L21" i="6"/>
  <c r="Y15" i="6"/>
  <c r="U30" i="5"/>
  <c r="S7" i="6"/>
  <c r="S22" i="6"/>
  <c r="N35" i="3"/>
  <c r="N36" i="3" s="1"/>
  <c r="N38" i="3"/>
  <c r="B37" i="3" s="1"/>
  <c r="O9" i="6"/>
  <c r="O24" i="6"/>
  <c r="O6" i="6"/>
  <c r="O21" i="6"/>
  <c r="M8" i="6"/>
  <c r="M23" i="6"/>
  <c r="Y52" i="2"/>
  <c r="AA52" i="2"/>
  <c r="E8" i="6"/>
  <c r="E23" i="6"/>
  <c r="W6" i="6"/>
  <c r="W21" i="6"/>
  <c r="R6" i="6"/>
  <c r="R21" i="6"/>
  <c r="J7" i="6"/>
  <c r="J22" i="6"/>
  <c r="AB8" i="3"/>
  <c r="AB22" i="3" s="1"/>
  <c r="AC22" i="3" s="1"/>
  <c r="O7" i="6"/>
  <c r="O22" i="6"/>
  <c r="O5" i="6"/>
  <c r="O20" i="6"/>
  <c r="Q4" i="6"/>
  <c r="Q19" i="6"/>
  <c r="AB5" i="4"/>
  <c r="AB19" i="4" s="1"/>
  <c r="V4" i="6"/>
  <c r="V19" i="6"/>
  <c r="O42" i="7"/>
  <c r="C15" i="6"/>
  <c r="T29" i="2"/>
  <c r="AB13" i="2"/>
  <c r="L33" i="6"/>
  <c r="AC5" i="7"/>
  <c r="G6" i="6"/>
  <c r="G21" i="6"/>
  <c r="F30" i="6"/>
  <c r="C39" i="6" s="1"/>
  <c r="Z7" i="6"/>
  <c r="Z22" i="6"/>
  <c r="Y5" i="6"/>
  <c r="Y20" i="6"/>
  <c r="AB5" i="6"/>
  <c r="AB20" i="6"/>
  <c r="Y48" i="4"/>
  <c r="AA48" i="4"/>
  <c r="AB14" i="2"/>
  <c r="AB12" i="2"/>
  <c r="AA32" i="6"/>
  <c r="F4" i="6"/>
  <c r="F19" i="6"/>
  <c r="AA52" i="5"/>
  <c r="Y52" i="5"/>
  <c r="AA36" i="6"/>
  <c r="I42" i="7"/>
  <c r="Z8" i="6"/>
  <c r="Z23" i="6"/>
  <c r="M11" i="7"/>
  <c r="Y52" i="4"/>
  <c r="AA52" i="4"/>
  <c r="T23" i="6"/>
  <c r="T8" i="6"/>
  <c r="L4" i="6"/>
  <c r="L19" i="6"/>
  <c r="AD9" i="6"/>
  <c r="Y9" i="6"/>
  <c r="S5" i="6"/>
  <c r="S20" i="6"/>
  <c r="K9" i="6"/>
  <c r="K24" i="6"/>
  <c r="AB10" i="3"/>
  <c r="AB24" i="3" s="1"/>
  <c r="K6" i="6"/>
  <c r="K21" i="6"/>
  <c r="AB7" i="3"/>
  <c r="AB21" i="3" s="1"/>
  <c r="AC21" i="3" s="1"/>
  <c r="AA53" i="3"/>
  <c r="Y53" i="3"/>
  <c r="J8" i="6"/>
  <c r="J23" i="6"/>
  <c r="AB9" i="3"/>
  <c r="AB23" i="3" s="1"/>
  <c r="AC23" i="3" s="1"/>
  <c r="Q6" i="6"/>
  <c r="AB7" i="4"/>
  <c r="AB21" i="4" s="1"/>
  <c r="Q21" i="6"/>
  <c r="V6" i="6"/>
  <c r="V21" i="6"/>
  <c r="Y50" i="3"/>
  <c r="AA50" i="3"/>
  <c r="N22" i="6"/>
  <c r="N7" i="6"/>
  <c r="M5" i="6"/>
  <c r="M20" i="6"/>
  <c r="U19" i="6"/>
  <c r="U4" i="6"/>
  <c r="AA49" i="3"/>
  <c r="AC49" i="3" s="1"/>
  <c r="AB49" i="3" s="1"/>
  <c r="J46" i="6" s="1"/>
  <c r="Y47" i="4"/>
  <c r="AA47" i="4"/>
  <c r="D15" i="6"/>
  <c r="U29" i="2"/>
  <c r="F42" i="7"/>
  <c r="AA33" i="6"/>
  <c r="AC22" i="6"/>
  <c r="AC7" i="6"/>
  <c r="AA7" i="6"/>
  <c r="AA22" i="6"/>
  <c r="Z5" i="6"/>
  <c r="Z20" i="6"/>
  <c r="N26" i="2"/>
  <c r="B25" i="2" s="1"/>
  <c r="D46" i="6" s="1"/>
  <c r="E15" i="6"/>
  <c r="V29" i="2"/>
  <c r="C4" i="6"/>
  <c r="C19" i="6"/>
  <c r="AB5" i="2"/>
  <c r="AB18" i="2" s="1"/>
  <c r="AC18" i="2" s="1"/>
  <c r="AB11" i="2"/>
  <c r="F9" i="6"/>
  <c r="F24" i="6"/>
  <c r="AB9" i="2"/>
  <c r="I6" i="6"/>
  <c r="I21" i="6"/>
  <c r="N9" i="2"/>
  <c r="S9" i="6"/>
  <c r="J17" i="7"/>
  <c r="G20" i="7"/>
  <c r="G8" i="7"/>
  <c r="D17" i="7"/>
  <c r="AA50" i="5"/>
  <c r="Y50" i="5"/>
  <c r="N32" i="4"/>
  <c r="N29" i="4" s="1"/>
  <c r="N30" i="4" s="1"/>
  <c r="N28" i="4" s="1"/>
  <c r="M20" i="7"/>
  <c r="J14" i="7"/>
  <c r="G17" i="7"/>
  <c r="D8" i="7"/>
  <c r="AA49" i="4"/>
  <c r="Y49" i="4"/>
  <c r="AD8" i="6"/>
  <c r="AD23" i="6"/>
  <c r="Y51" i="4"/>
  <c r="AA51" i="4"/>
  <c r="Q8" i="6"/>
  <c r="Q23" i="6"/>
  <c r="AB9" i="4"/>
  <c r="AB23" i="4" s="1"/>
  <c r="L9" i="6"/>
  <c r="L24" i="6"/>
  <c r="AA51" i="2"/>
  <c r="Y51" i="2"/>
  <c r="X9" i="6"/>
  <c r="AB10" i="5"/>
  <c r="AB24" i="5" s="1"/>
  <c r="AC9" i="6"/>
  <c r="B37" i="2"/>
  <c r="N35" i="2"/>
  <c r="N36" i="2" s="1"/>
  <c r="S15" i="6"/>
  <c r="V30" i="4"/>
  <c r="S19" i="6"/>
  <c r="S4" i="6"/>
  <c r="AA52" i="3"/>
  <c r="AC52" i="3" s="1"/>
  <c r="AB52" i="3" s="1"/>
  <c r="J49" i="6" s="1"/>
  <c r="N8" i="6"/>
  <c r="N23" i="6"/>
  <c r="P5" i="6"/>
  <c r="P14" i="6" s="1"/>
  <c r="P20" i="6"/>
  <c r="L32" i="7"/>
  <c r="E5" i="6"/>
  <c r="E20" i="6"/>
  <c r="U6" i="6"/>
  <c r="U21" i="6"/>
  <c r="J20" i="6"/>
  <c r="J5" i="6"/>
  <c r="AB6" i="3"/>
  <c r="AB20" i="3" s="1"/>
  <c r="AC20" i="3" s="1"/>
  <c r="W15" i="6"/>
  <c r="Z30" i="4"/>
  <c r="AA50" i="4"/>
  <c r="Y50" i="4"/>
  <c r="AB6" i="2"/>
  <c r="O32" i="7"/>
  <c r="F6" i="6"/>
  <c r="F21" i="6"/>
  <c r="N35" i="5"/>
  <c r="N36" i="5" s="1"/>
  <c r="AD22" i="6"/>
  <c r="AD7" i="6"/>
  <c r="X7" i="6"/>
  <c r="X22" i="6"/>
  <c r="AB8" i="5"/>
  <c r="AB22" i="5" s="1"/>
  <c r="AC20" i="6"/>
  <c r="AC5" i="6"/>
  <c r="AA5" i="6"/>
  <c r="AA20" i="6"/>
  <c r="N43" i="2"/>
  <c r="G4" i="6"/>
  <c r="G19" i="6"/>
  <c r="D14" i="7"/>
  <c r="C9" i="6"/>
  <c r="C24" i="6"/>
  <c r="AB10" i="2"/>
  <c r="E7" i="6"/>
  <c r="D21" i="6"/>
  <c r="D6" i="6"/>
  <c r="N43" i="5"/>
  <c r="U8" i="6"/>
  <c r="U23" i="6"/>
  <c r="AA47" i="2"/>
  <c r="Y47" i="2"/>
  <c r="AB9" i="6"/>
  <c r="N37" i="4"/>
  <c r="W7" i="6"/>
  <c r="W22" i="6"/>
  <c r="Q15" i="6"/>
  <c r="T30" i="4"/>
  <c r="O8" i="6"/>
  <c r="O23" i="6"/>
  <c r="AB5" i="3"/>
  <c r="AB19" i="3" s="1"/>
  <c r="AC19" i="3" s="1"/>
  <c r="AA49" i="2"/>
  <c r="Y49" i="2"/>
  <c r="P7" i="6"/>
  <c r="P22" i="6"/>
  <c r="K7" i="6"/>
  <c r="K22" i="6"/>
  <c r="N5" i="6"/>
  <c r="N20" i="6"/>
  <c r="W4" i="6"/>
  <c r="W19" i="6"/>
  <c r="R4" i="6"/>
  <c r="R19" i="6"/>
  <c r="N43" i="3"/>
  <c r="AB8" i="4"/>
  <c r="AB22" i="4" s="1"/>
  <c r="Y48" i="2"/>
  <c r="AA48" i="2"/>
  <c r="H6" i="6"/>
  <c r="H14" i="6" s="1"/>
  <c r="H21" i="6"/>
  <c r="AA35" i="6"/>
  <c r="C21" i="6"/>
  <c r="C6" i="6"/>
  <c r="AB7" i="2"/>
  <c r="C42" i="7"/>
  <c r="U28" i="7"/>
  <c r="N7" i="2"/>
  <c r="Y7" i="6"/>
  <c r="Y22" i="6"/>
  <c r="AB7" i="6"/>
  <c r="AB22" i="6"/>
  <c r="AD20" i="6"/>
  <c r="AD5" i="6"/>
  <c r="AD14" i="6" s="1"/>
  <c r="X5" i="6"/>
  <c r="AB6" i="5"/>
  <c r="AB20" i="5" s="1"/>
  <c r="X20" i="6"/>
  <c r="AA31" i="6"/>
  <c r="AB31" i="6"/>
  <c r="D11" i="7"/>
  <c r="N44" i="4"/>
  <c r="B43" i="4" s="1"/>
  <c r="G9" i="6"/>
  <c r="G24" i="6"/>
  <c r="AC51" i="5" l="1"/>
  <c r="AB51" i="5" s="1"/>
  <c r="L48" i="6" s="1"/>
  <c r="O22" i="5"/>
  <c r="N16" i="5"/>
  <c r="O16" i="5"/>
  <c r="N10" i="5"/>
  <c r="N16" i="4"/>
  <c r="O22" i="4"/>
  <c r="AC53" i="4"/>
  <c r="AB53" i="4" s="1"/>
  <c r="K50" i="6" s="1"/>
  <c r="N22" i="3"/>
  <c r="O28" i="3"/>
  <c r="AC50" i="2"/>
  <c r="AB50" i="2" s="1"/>
  <c r="I48" i="6" s="1"/>
  <c r="K14" i="6"/>
  <c r="N11" i="3"/>
  <c r="N12" i="3" s="1"/>
  <c r="N11" i="2"/>
  <c r="N12" i="2" s="1"/>
  <c r="N14" i="6"/>
  <c r="T14" i="6"/>
  <c r="D14" i="6"/>
  <c r="B13" i="2"/>
  <c r="D44" i="6" s="1"/>
  <c r="AC28" i="3"/>
  <c r="AC25" i="3"/>
  <c r="T37" i="6"/>
  <c r="AC24" i="3"/>
  <c r="T36" i="6"/>
  <c r="AC27" i="3"/>
  <c r="T39" i="6"/>
  <c r="J14" i="6"/>
  <c r="AC26" i="3"/>
  <c r="T38" i="6"/>
  <c r="AC47" i="5"/>
  <c r="AB47" i="5" s="1"/>
  <c r="L44" i="6" s="1"/>
  <c r="B13" i="5"/>
  <c r="G47" i="6" s="1"/>
  <c r="N10" i="4"/>
  <c r="O16" i="4"/>
  <c r="N29" i="5"/>
  <c r="N30" i="5" s="1"/>
  <c r="N28" i="5" s="1"/>
  <c r="AA14" i="6"/>
  <c r="AC24" i="5"/>
  <c r="V36" i="6"/>
  <c r="AC20" i="5"/>
  <c r="V32" i="6"/>
  <c r="AC23" i="5"/>
  <c r="V35" i="6"/>
  <c r="AC22" i="5"/>
  <c r="V34" i="6"/>
  <c r="AC21" i="5"/>
  <c r="V33" i="6"/>
  <c r="AC49" i="5"/>
  <c r="AB49" i="5" s="1"/>
  <c r="L46" i="6" s="1"/>
  <c r="AC23" i="4"/>
  <c r="U35" i="6"/>
  <c r="AC24" i="4"/>
  <c r="U36" i="6"/>
  <c r="W34" i="6"/>
  <c r="Z34" i="6" s="1"/>
  <c r="AC21" i="4"/>
  <c r="U33" i="6"/>
  <c r="AC20" i="4"/>
  <c r="U32" i="6"/>
  <c r="AC22" i="4"/>
  <c r="U34" i="6"/>
  <c r="AB20" i="2"/>
  <c r="AC20" i="2" s="1"/>
  <c r="W33" i="6"/>
  <c r="AB24" i="2"/>
  <c r="W37" i="6"/>
  <c r="AB23" i="2"/>
  <c r="AC23" i="2" s="1"/>
  <c r="W36" i="6"/>
  <c r="W39" i="6"/>
  <c r="AB26" i="2"/>
  <c r="AB27" i="2"/>
  <c r="W40" i="6"/>
  <c r="Z40" i="6" s="1"/>
  <c r="AB19" i="2"/>
  <c r="AC19" i="2" s="1"/>
  <c r="W32" i="6"/>
  <c r="W35" i="6"/>
  <c r="AB22" i="2"/>
  <c r="AC22" i="2" s="1"/>
  <c r="AE42" i="7"/>
  <c r="Y42" i="7" s="1"/>
  <c r="C36" i="6"/>
  <c r="G36" i="6" s="1"/>
  <c r="G39" i="6" s="1"/>
  <c r="U17" i="7" s="1"/>
  <c r="W38" i="6"/>
  <c r="AB25" i="2"/>
  <c r="Z19" i="6"/>
  <c r="AC50" i="5"/>
  <c r="AB50" i="5" s="1"/>
  <c r="L47" i="6" s="1"/>
  <c r="N23" i="5"/>
  <c r="N24" i="5" s="1"/>
  <c r="AB15" i="5"/>
  <c r="AC52" i="5"/>
  <c r="AB52" i="5" s="1"/>
  <c r="L49" i="6" s="1"/>
  <c r="AC19" i="4"/>
  <c r="AB15" i="4"/>
  <c r="B7" i="4"/>
  <c r="F44" i="6" s="1"/>
  <c r="AC51" i="4"/>
  <c r="AB51" i="4" s="1"/>
  <c r="K48" i="6" s="1"/>
  <c r="AC49" i="4"/>
  <c r="AB49" i="4" s="1"/>
  <c r="K46" i="6" s="1"/>
  <c r="F14" i="6"/>
  <c r="P17" i="6"/>
  <c r="M14" i="6"/>
  <c r="AD17" i="6"/>
  <c r="AC17" i="6"/>
  <c r="AC14" i="6"/>
  <c r="W14" i="6"/>
  <c r="W17" i="6"/>
  <c r="I17" i="6"/>
  <c r="I14" i="6"/>
  <c r="C14" i="6"/>
  <c r="C17" i="6" s="1"/>
  <c r="Y14" i="6"/>
  <c r="Q14" i="6"/>
  <c r="G14" i="6"/>
  <c r="X14" i="6"/>
  <c r="S14" i="6"/>
  <c r="V14" i="6"/>
  <c r="V17" i="6"/>
  <c r="H17" i="6"/>
  <c r="E14" i="6"/>
  <c r="R14" i="6"/>
  <c r="U14" i="6"/>
  <c r="L14" i="6"/>
  <c r="AB14" i="6"/>
  <c r="O14" i="6"/>
  <c r="O17" i="6"/>
  <c r="Z14" i="6"/>
  <c r="AC30" i="3"/>
  <c r="N10" i="3"/>
  <c r="O16" i="3"/>
  <c r="AC29" i="2"/>
  <c r="U31" i="7"/>
  <c r="AB15" i="3"/>
  <c r="N5" i="3"/>
  <c r="N6" i="3" s="1"/>
  <c r="O10" i="3" s="1"/>
  <c r="B7" i="3"/>
  <c r="E48" i="6" s="1"/>
  <c r="P11" i="7"/>
  <c r="P17" i="7"/>
  <c r="P5" i="7"/>
  <c r="P20" i="7"/>
  <c r="P8" i="7"/>
  <c r="AC50" i="3"/>
  <c r="AB50" i="3" s="1"/>
  <c r="J47" i="6" s="1"/>
  <c r="N29" i="2"/>
  <c r="N30" i="2" s="1"/>
  <c r="N23" i="2"/>
  <c r="N24" i="2" s="1"/>
  <c r="N22" i="2" s="1"/>
  <c r="N17" i="2"/>
  <c r="B19" i="2"/>
  <c r="D45" i="6" s="1"/>
  <c r="H45" i="6" s="1"/>
  <c r="AC47" i="2"/>
  <c r="AB47" i="2" s="1"/>
  <c r="I45" i="6" s="1"/>
  <c r="AC48" i="2"/>
  <c r="AB48" i="2" s="1"/>
  <c r="I46" i="6" s="1"/>
  <c r="AC51" i="2"/>
  <c r="AB51" i="2" s="1"/>
  <c r="I49" i="6" s="1"/>
  <c r="N6" i="4"/>
  <c r="O10" i="4" s="1"/>
  <c r="N23" i="4"/>
  <c r="N24" i="4" s="1"/>
  <c r="B25" i="3"/>
  <c r="E46" i="6" s="1"/>
  <c r="T33" i="6"/>
  <c r="N29" i="3"/>
  <c r="N30" i="3" s="1"/>
  <c r="N28" i="3" s="1"/>
  <c r="AC48" i="4"/>
  <c r="AB48" i="4" s="1"/>
  <c r="K45" i="6" s="1"/>
  <c r="P42" i="7"/>
  <c r="T34" i="6"/>
  <c r="AC52" i="2"/>
  <c r="AB52" i="2" s="1"/>
  <c r="I50" i="6" s="1"/>
  <c r="B13" i="4"/>
  <c r="F47" i="6" s="1"/>
  <c r="B43" i="5"/>
  <c r="N44" i="5"/>
  <c r="N41" i="5" s="1"/>
  <c r="N42" i="5" s="1"/>
  <c r="T32" i="2"/>
  <c r="N8" i="2"/>
  <c r="N5" i="2" s="1"/>
  <c r="N35" i="4"/>
  <c r="N36" i="4" s="1"/>
  <c r="N38" i="4"/>
  <c r="B37" i="4" s="1"/>
  <c r="O38" i="7"/>
  <c r="O36" i="7" s="1"/>
  <c r="O30" i="7"/>
  <c r="O28" i="7" s="1"/>
  <c r="L38" i="7"/>
  <c r="L36" i="7" s="1"/>
  <c r="L30" i="7"/>
  <c r="L28" i="7" s="1"/>
  <c r="B31" i="4"/>
  <c r="F48" i="6" s="1"/>
  <c r="B19" i="4"/>
  <c r="F46" i="6" s="1"/>
  <c r="T35" i="6"/>
  <c r="AC52" i="4"/>
  <c r="AB52" i="4" s="1"/>
  <c r="K49" i="6" s="1"/>
  <c r="AC30" i="4"/>
  <c r="N5" i="5"/>
  <c r="B19" i="5"/>
  <c r="G48" i="6" s="1"/>
  <c r="N17" i="3"/>
  <c r="N18" i="3" s="1"/>
  <c r="N41" i="3"/>
  <c r="N42" i="3" s="1"/>
  <c r="B43" i="3"/>
  <c r="N44" i="3"/>
  <c r="AC49" i="2"/>
  <c r="AB49" i="2" s="1"/>
  <c r="I47" i="6" s="1"/>
  <c r="N41" i="2"/>
  <c r="N44" i="2"/>
  <c r="B43" i="2" s="1"/>
  <c r="AC50" i="4"/>
  <c r="AB50" i="4" s="1"/>
  <c r="K47" i="6" s="1"/>
  <c r="T32" i="6"/>
  <c r="T33" i="4"/>
  <c r="AC47" i="4"/>
  <c r="AB47" i="4" s="1"/>
  <c r="K44" i="6" s="1"/>
  <c r="AC53" i="3"/>
  <c r="AB53" i="3" s="1"/>
  <c r="J50" i="6" s="1"/>
  <c r="N41" i="4"/>
  <c r="N42" i="4" s="1"/>
  <c r="T33" i="5"/>
  <c r="S34" i="6"/>
  <c r="T33" i="3"/>
  <c r="W31" i="6"/>
  <c r="AB15" i="2"/>
  <c r="AE26" i="7"/>
  <c r="AE23" i="7"/>
  <c r="AC17" i="7"/>
  <c r="AC30" i="5"/>
  <c r="AC53" i="5"/>
  <c r="AB53" i="5" s="1"/>
  <c r="L50" i="6" s="1"/>
  <c r="M42" i="7"/>
  <c r="K51" i="6" l="1"/>
  <c r="N22" i="5"/>
  <c r="O28" i="5"/>
  <c r="H47" i="6"/>
  <c r="O28" i="4"/>
  <c r="N22" i="4"/>
  <c r="B7" i="2"/>
  <c r="K17" i="6"/>
  <c r="N18" i="2"/>
  <c r="O22" i="2" s="1"/>
  <c r="H44" i="6"/>
  <c r="O16" i="2"/>
  <c r="N10" i="2"/>
  <c r="J17" i="6"/>
  <c r="T17" i="6"/>
  <c r="Q17" i="6"/>
  <c r="S17" i="6"/>
  <c r="Z17" i="6"/>
  <c r="AA17" i="6"/>
  <c r="U17" i="6"/>
  <c r="N17" i="6"/>
  <c r="X17" i="6"/>
  <c r="Y17" i="6"/>
  <c r="AB17" i="6"/>
  <c r="R17" i="6"/>
  <c r="Y34" i="6"/>
  <c r="H46" i="6"/>
  <c r="AF42" i="7"/>
  <c r="S38" i="6"/>
  <c r="AC25" i="2"/>
  <c r="Y39" i="6"/>
  <c r="Z39" i="6"/>
  <c r="S37" i="6"/>
  <c r="AC24" i="2"/>
  <c r="L17" i="6"/>
  <c r="Y38" i="6"/>
  <c r="Z38" i="6"/>
  <c r="Y35" i="6"/>
  <c r="Z35" i="6"/>
  <c r="Y36" i="6"/>
  <c r="Z36" i="6"/>
  <c r="Z33" i="6"/>
  <c r="Y33" i="6"/>
  <c r="S39" i="6"/>
  <c r="AC26" i="2"/>
  <c r="Z37" i="6"/>
  <c r="Y37" i="6"/>
  <c r="G17" i="6"/>
  <c r="Y32" i="6"/>
  <c r="Z32" i="6"/>
  <c r="S40" i="6"/>
  <c r="AC27" i="2"/>
  <c r="Y40" i="6"/>
  <c r="F17" i="6"/>
  <c r="D17" i="6"/>
  <c r="E17" i="6"/>
  <c r="M17" i="6"/>
  <c r="D48" i="6"/>
  <c r="H48" i="6" s="1"/>
  <c r="N16" i="3"/>
  <c r="O22" i="3"/>
  <c r="AB28" i="7"/>
  <c r="AC28" i="7"/>
  <c r="T36" i="3"/>
  <c r="T39" i="3" s="1"/>
  <c r="AA8" i="7" s="1"/>
  <c r="AA28" i="7"/>
  <c r="U5" i="7"/>
  <c r="AB29" i="2"/>
  <c r="Y8" i="7"/>
  <c r="Y33" i="3"/>
  <c r="Y11" i="7"/>
  <c r="Y33" i="4"/>
  <c r="S32" i="6"/>
  <c r="Y31" i="6"/>
  <c r="Z31" i="6"/>
  <c r="S35" i="6"/>
  <c r="U26" i="7"/>
  <c r="W26" i="7"/>
  <c r="N42" i="2"/>
  <c r="U11" i="7"/>
  <c r="AB30" i="4"/>
  <c r="Z28" i="7"/>
  <c r="W23" i="7"/>
  <c r="W35" i="2"/>
  <c r="N6" i="2"/>
  <c r="U8" i="7"/>
  <c r="AB30" i="3"/>
  <c r="Y14" i="7"/>
  <c r="Y33" i="5"/>
  <c r="V31" i="6"/>
  <c r="U14" i="7"/>
  <c r="AB30" i="5"/>
  <c r="S31" i="6"/>
  <c r="AE28" i="7"/>
  <c r="W36" i="5"/>
  <c r="N6" i="5"/>
  <c r="W36" i="3"/>
  <c r="Y5" i="7"/>
  <c r="D30" i="6"/>
  <c r="Y32" i="2"/>
  <c r="S33" i="6"/>
  <c r="T36" i="4"/>
  <c r="U31" i="6"/>
  <c r="S36" i="6"/>
  <c r="AF28" i="7"/>
  <c r="AD28" i="7"/>
  <c r="T31" i="6"/>
  <c r="W36" i="4"/>
  <c r="T36" i="5" l="1"/>
  <c r="Y36" i="5" s="1"/>
  <c r="W14" i="7" s="1"/>
  <c r="O10" i="5"/>
  <c r="N16" i="2"/>
  <c r="AC26" i="7" s="1"/>
  <c r="AF26" i="7" s="1"/>
  <c r="T35" i="2"/>
  <c r="T38" i="2" s="1"/>
  <c r="O10" i="2"/>
  <c r="AC23" i="7" s="1"/>
  <c r="AF23" i="7" s="1"/>
  <c r="AE38" i="7"/>
  <c r="X38" i="7" s="1"/>
  <c r="AE41" i="7"/>
  <c r="Y41" i="7" s="1"/>
  <c r="Y36" i="3"/>
  <c r="W8" i="7" s="1"/>
  <c r="AE36" i="7"/>
  <c r="X36" i="7" s="1"/>
  <c r="X26" i="7"/>
  <c r="F33" i="6"/>
  <c r="Y36" i="4"/>
  <c r="W11" i="7" s="1"/>
  <c r="T39" i="4"/>
  <c r="AA11" i="7" s="1"/>
  <c r="U23" i="7"/>
  <c r="X23" i="7" s="1"/>
  <c r="Y17" i="7"/>
  <c r="G30" i="6"/>
  <c r="T39" i="5" l="1"/>
  <c r="AA14" i="7" s="1"/>
  <c r="Y35" i="2"/>
  <c r="W5" i="7" s="1"/>
  <c r="D33" i="6"/>
  <c r="G33" i="6" s="1"/>
  <c r="W17" i="7" s="1"/>
  <c r="AA5" i="7"/>
  <c r="L36" i="6"/>
  <c r="AA17" i="7" s="1"/>
  <c r="F38" i="7"/>
  <c r="F36" i="7" s="1"/>
  <c r="W28" i="7"/>
  <c r="X28" i="7" s="1"/>
  <c r="C38" i="7"/>
  <c r="C36" i="7" s="1"/>
  <c r="I32" i="7"/>
  <c r="J42" i="7" s="1"/>
  <c r="W31" i="7"/>
  <c r="X31" i="7" s="1"/>
  <c r="F32" i="7"/>
  <c r="G42" i="7" s="1"/>
  <c r="I38" i="7"/>
  <c r="I36" i="7" s="1"/>
  <c r="C32" i="7"/>
  <c r="D42" i="7" s="1"/>
  <c r="F30" i="7"/>
  <c r="F28" i="7" s="1"/>
  <c r="C30" i="7"/>
  <c r="C28" i="7" s="1"/>
  <c r="I30" i="7"/>
  <c r="I28" i="7" s="1"/>
  <c r="M32" i="7"/>
  <c r="P32" i="7"/>
</calcChain>
</file>

<file path=xl/sharedStrings.xml><?xml version="1.0" encoding="utf-8"?>
<sst xmlns="http://schemas.openxmlformats.org/spreadsheetml/2006/main" count="452" uniqueCount="138">
  <si>
    <t>Basisdaten</t>
  </si>
  <si>
    <t xml:space="preserve">Der Ligabuddy  </t>
  </si>
  <si>
    <t>Mannschaft</t>
  </si>
  <si>
    <t>Liga</t>
  </si>
  <si>
    <t>Wettkampf 1</t>
  </si>
  <si>
    <t>Bitte ersetzen</t>
  </si>
  <si>
    <r>
      <rPr>
        <b/>
        <i/>
        <sz val="12"/>
        <rFont val="Arial"/>
        <family val="2"/>
      </rPr>
      <t>Echte</t>
    </r>
    <r>
      <rPr>
        <b/>
        <sz val="12"/>
        <rFont val="Arial"/>
        <family val="2"/>
      </rPr>
      <t xml:space="preserve"> Liga-Auswertung für Trainer, Betreuer, Schützen und Fans :-)</t>
    </r>
  </si>
  <si>
    <t>Wettkampf 2</t>
  </si>
  <si>
    <t>01.12.2018</t>
  </si>
  <si>
    <t>Wettkampf 3</t>
  </si>
  <si>
    <t>12.01.2019</t>
  </si>
  <si>
    <t>Wettkampf 4</t>
  </si>
  <si>
    <t>02.02.2019</t>
  </si>
  <si>
    <t>Version:</t>
  </si>
  <si>
    <t>1.0</t>
  </si>
  <si>
    <t>Veröffentlichung:</t>
  </si>
  <si>
    <t>15.10.2018</t>
  </si>
  <si>
    <t>Autor:</t>
  </si>
  <si>
    <t>Tilman Bremer / mail@tilmanbremer.de</t>
  </si>
  <si>
    <r>
      <rPr>
        <b/>
        <sz val="10"/>
        <rFont val="Arial"/>
        <family val="2"/>
      </rPr>
      <t xml:space="preserve">1. Der Ligabuddy ist für LibreOffice gemacht und gedacht. Kostenloser Download hier: </t>
    </r>
    <r>
      <rPr>
        <b/>
        <sz val="10"/>
        <color rgb="FF0000FF"/>
        <rFont val="Arial"/>
        <family val="2"/>
      </rPr>
      <t>https://de.libreoffice.org</t>
    </r>
  </si>
  <si>
    <t>2. Da keine Makros oder VBA verwendet wurde, müsste das Dokument grundsätzlich auch mit Excel funktionieren. Kleinere Formatierungsfehler werden aber wohl zwangsläufig auftauchen. Auf jeden Fall kann ich keinen Support für Excel geben, da ich die Software selbst nicht habe und den Fehler nicht einmal nachvollziehen könnte.</t>
  </si>
  <si>
    <t>Schützen</t>
  </si>
  <si>
    <t>Nummer</t>
  </si>
  <si>
    <t>Name</t>
  </si>
  <si>
    <t>3. Die Nutzung gestaltet sich denkbar einfach: Links alle notwendigen Grunddaten, Namen und Startnummern der Schützen und die Namen der Vereine eintragen. Die gegnerischen Mannschaften sind dann über Dropdown-Menüs auf den Blättern der 4 Wettkampftage auswählbar. Bei den Wettkampftagen werden dann noch die Startnummern der Schützen und deren Ergebnisse, sowie die Passen-Ergebnisse der Gegner eingetragen. Die Auswertung macht der Ligabuddy dann alleine. Die Blätter „Gesamt“ und „Statistik“ sind reine Auswertungen ohne Eintragungsmöglichkeiten.</t>
  </si>
  <si>
    <t>NN</t>
  </si>
  <si>
    <t>4. Die Seitengröße ist so formatiert, dass über die Funktion „Direktes Exportieren als PDF“ von LibreOffice direkt ein mehrseitiges PDF erzeugt wird, dass für das Lesen am Bildschirm (16:9) optimiert ist. Ein Ausdruck ist möglich (auch in s/w). Ich empfehle dazu, die PDF zu drucken, statt direkt aus LibreOffice. Auf jeden Fall muss die Funktion „an Seitengröße anpassen“ genutzt werden. Bei Excel müsste man wohl erst ein neues benutzerdefiniertes Seitenformat anlegen. Ob oder wie ein ordentlicher Export als 7-seitiges PDF möglich ist, ist mir leider nicht klar.</t>
  </si>
  <si>
    <t>5. Die Reihenfolge der Schützen und Mannschaften in den Kästen links ist beliebig. Wer die Schützen oder Mannschaften nach Leistung (oder Platzierung) sortieren möchte, kann die Reihnefolge auf dieser Seite jederzeit ändern. Schützen müssen dann mit ihrer Startnummer umsortiert werden, bei Mannschaften ohne. Änderungen der Namen der Schützen können einfach vorgenommen werden. Wird ein Mannschaftsname geändert, nachdem schon Ergebnisse eingetragen sind, muss die Mannschaft auf den folgenden Blättern neu in den Dropdown-Menüs ausgewählt werden.</t>
  </si>
  <si>
    <t>Gegnerische Mannschaften</t>
  </si>
  <si>
    <t>6. Ich kann Tabellendokumente nicht leiden, in denen alles mögliche gesperrt ist. Ich das versucht, dass soweit wie möglich zu vermeiden. Nur die Blätter Wettkampftag 1 – 4 sind (ohne Passwort) gesperrt, damit man nicht beim eintippen versehentlich Formeln überschreibt. Wenn es Probleme geben sollte: Einfach nochmal unter „Extras“ &gt; „Tabelle schützen“ anklicken, dann ist der Schutz aufgehoben.</t>
  </si>
  <si>
    <r>
      <rPr>
        <b/>
        <sz val="10"/>
        <rFont val="Arial"/>
        <family val="2"/>
      </rPr>
      <t xml:space="preserve">Für die private Nutzung bestimmt. Eine Veröffentlichung der erzeugten Dokumente ist selbstverständlich erlaubt. Damit ich die Möglichkeit habe, gefundene Bugs zu korrigieren und Verbesserungen einzuarbeiten, bitte ich darum, die Vorlage nicht selbst zu hosten sondern für den Download auf </t>
    </r>
    <r>
      <rPr>
        <b/>
        <sz val="10"/>
        <color rgb="FF0000FF"/>
        <rFont val="Arial"/>
        <family val="2"/>
      </rPr>
      <t>https://bundesliga.sichtkraft.com</t>
    </r>
    <r>
      <rPr>
        <b/>
        <sz val="10"/>
        <rFont val="Arial"/>
        <family val="2"/>
      </rPr>
      <t xml:space="preserve"> zu verweisen. Dort finden sich zudem weitere Infos, Versionshinweise etc.</t>
    </r>
  </si>
  <si>
    <t>Farblegende:</t>
  </si>
  <si>
    <t>Der Ligabuddy – 2018 / Tilman Bremer / Download: bundesliga.sichtkraft.com</t>
  </si>
  <si>
    <t>Match</t>
  </si>
  <si>
    <t>Gegner</t>
  </si>
  <si>
    <t>Schütze</t>
  </si>
  <si>
    <t>Satz 1</t>
  </si>
  <si>
    <t>Satz 2</t>
  </si>
  <si>
    <t>Satz 3</t>
  </si>
  <si>
    <t>Satz 4</t>
  </si>
  <si>
    <t>Satz 5</t>
  </si>
  <si>
    <t>Auswertung nach Schützen</t>
  </si>
  <si>
    <t>#</t>
  </si>
  <si>
    <t>M1</t>
  </si>
  <si>
    <t>M2</t>
  </si>
  <si>
    <t>M3</t>
  </si>
  <si>
    <t>M4</t>
  </si>
  <si>
    <t>M5</t>
  </si>
  <si>
    <t>M6</t>
  </si>
  <si>
    <t>M7</t>
  </si>
  <si>
    <t>Summe</t>
  </si>
  <si>
    <t>M</t>
  </si>
  <si>
    <t>S</t>
  </si>
  <si>
    <r>
      <rPr>
        <sz val="11"/>
        <rFont val="Arial"/>
        <family val="2"/>
      </rPr>
      <t xml:space="preserve">↑ </t>
    </r>
    <r>
      <rPr>
        <sz val="9"/>
        <rFont val="Arial"/>
        <family val="2"/>
      </rPr>
      <t xml:space="preserve">1. Gegner wählen </t>
    </r>
    <r>
      <rPr>
        <sz val="11"/>
        <rFont val="Arial"/>
        <family val="2"/>
      </rPr>
      <t>↑</t>
    </r>
  </si>
  <si>
    <t>Gegner:</t>
  </si>
  <si>
    <t>Leistungsauswertung</t>
  </si>
  <si>
    <t>Tages-Ø</t>
  </si>
  <si>
    <t>Ø (6)</t>
  </si>
  <si>
    <t>Gesamte Mannschaft</t>
  </si>
  <si>
    <t>Gewonnene Satzpkt.</t>
  </si>
  <si>
    <t>/</t>
  </si>
  <si>
    <t>Fahr- karten</t>
  </si>
  <si>
    <t>Gewonnene Matches</t>
  </si>
  <si>
    <t>Schützen-wechsel</t>
  </si>
  <si>
    <t>Matchpunkte</t>
  </si>
  <si>
    <t>Auswertung Gegner</t>
  </si>
  <si>
    <t>S1</t>
  </si>
  <si>
    <t>S2</t>
  </si>
  <si>
    <t>S3</t>
  </si>
  <si>
    <t>S4</t>
  </si>
  <si>
    <t>S5</t>
  </si>
  <si>
    <t>Ø (1)</t>
  </si>
  <si>
    <t>M8</t>
  </si>
  <si>
    <t>M9</t>
  </si>
  <si>
    <t>M10</t>
  </si>
  <si>
    <t>M11</t>
  </si>
  <si>
    <t>M12</t>
  </si>
  <si>
    <t>M13</t>
  </si>
  <si>
    <t>M14</t>
  </si>
  <si>
    <t>M15</t>
  </si>
  <si>
    <t>M16</t>
  </si>
  <si>
    <t>M17</t>
  </si>
  <si>
    <t>M18</t>
  </si>
  <si>
    <t>M19</t>
  </si>
  <si>
    <t>M20</t>
  </si>
  <si>
    <t>M21</t>
  </si>
  <si>
    <t>M22</t>
  </si>
  <si>
    <t>M23</t>
  </si>
  <si>
    <t>M24</t>
  </si>
  <si>
    <t>M25</t>
  </si>
  <si>
    <t>M26</t>
  </si>
  <si>
    <t>M27</t>
  </si>
  <si>
    <t>M28</t>
  </si>
  <si>
    <t>Fahrkarten</t>
  </si>
  <si>
    <t>Ø T1</t>
  </si>
  <si>
    <t>Ø T2</t>
  </si>
  <si>
    <t>Ø T3</t>
  </si>
  <si>
    <t>Ø T4</t>
  </si>
  <si>
    <t>Gesamtringe</t>
  </si>
  <si>
    <t>Sätze</t>
  </si>
  <si>
    <t>Matches</t>
  </si>
  <si>
    <t>Ringe
Gesamt</t>
  </si>
  <si>
    <t>Anzahl
Sätze</t>
  </si>
  <si>
    <t>Ausgang Begegnungen</t>
  </si>
  <si>
    <t>Schnitt Gegner</t>
  </si>
  <si>
    <t>Auf dieser Seite werden generelle Statistiken ausgewertet. Es sollte beachtet werden, dass die Aussagekraft mit steigener Datenmenge zunimmt. Gerade wenn erst wenige Matches eingetragen sind, müssen die Werte kritisch hinterfragt werden.</t>
  </si>
  <si>
    <t>Häufigkeit von Pfeilwerten über 4 Wettkampftage:</t>
  </si>
  <si>
    <t>Leistung des Teams über 4 Wettkampftage:</t>
  </si>
  <si>
    <t>Tag 1</t>
  </si>
  <si>
    <t>Tag 2</t>
  </si>
  <si>
    <t>Tag 3</t>
  </si>
  <si>
    <t>Tag 4</t>
  </si>
  <si>
    <t>Schnitt</t>
  </si>
  <si>
    <t>Matches Gewonnen</t>
  </si>
  <si>
    <t>Satzpunkte</t>
  </si>
  <si>
    <t>Σ</t>
  </si>
  <si>
    <t>Weitere Statistik:</t>
  </si>
  <si>
    <t>Gewinn des 1. Match des Tages</t>
  </si>
  <si>
    <t>Matchgewinn vor Schützenwechsel</t>
  </si>
  <si>
    <t>Leistungsentwicklung über die Sätze (eignes Team):</t>
  </si>
  <si>
    <t>Gewinn des letzten Match des Tages</t>
  </si>
  <si>
    <t>Matchgewinn nach Schützenwechsel</t>
  </si>
  <si>
    <t>Gewinn des 1. Satz eines Matches</t>
  </si>
  <si>
    <t>Gewinn des letzten Satz eines Matches</t>
  </si>
  <si>
    <r>
      <rPr>
        <b/>
        <sz val="12"/>
        <rFont val="Arial"/>
        <family val="2"/>
      </rPr>
      <t>n</t>
    </r>
    <r>
      <rPr>
        <b/>
        <vertAlign val="superscript"/>
        <sz val="12"/>
        <rFont val="Arial"/>
        <family val="2"/>
      </rPr>
      <t>1</t>
    </r>
  </si>
  <si>
    <t>Leistungsentwicklung über die Sätze (Gegner):</t>
  </si>
  <si>
    <t>Hall of Fame:</t>
  </si>
  <si>
    <t>Punktelieferant</t>
  </si>
  <si>
    <t>Pkt.</t>
  </si>
  <si>
    <t>Angstgegner</t>
  </si>
  <si>
    <r>
      <rPr>
        <b/>
        <sz val="12"/>
        <rFont val="Arial"/>
        <family val="2"/>
      </rPr>
      <t>Satzpunktegewinn über die Sätze</t>
    </r>
    <r>
      <rPr>
        <b/>
        <vertAlign val="superscript"/>
        <sz val="12"/>
        <rFont val="Arial"/>
        <family val="2"/>
      </rPr>
      <t>2</t>
    </r>
  </si>
  <si>
    <t>Stärkster Schütze (Höchster Schnitt)</t>
  </si>
  <si>
    <t>Fleißigster Schütze (Meiste Anzahl Sätze)</t>
  </si>
  <si>
    <t>1 Häufigkeit, mit der ein Satz geschossen wird. Jedes Match geht über mindestens drei Sätze, daher entspricht die Häufigkeit von Satz 1-3 der Anzahl Matches.</t>
  </si>
  <si>
    <t>2 Die Prozentuale Angabe gibt an, welcher Anteil von den insgesamt zu erreichnden Satzpunkten im entsprechenden Satz gewonnen wurden. Da es nicht immer zu einem 4. oder 5. Satz kommt, ist die absolut erreichbare Punktzahl geringer als in Satz 1 – 3. So kann eine geringere absolute Punktzahl dennoch ein höheren prozentualen Wert ergeben.</t>
  </si>
  <si>
    <t>3 Über alle Wettkampftage gemittelte Durchschnittsringzahl von Match 1 – 7.</t>
  </si>
  <si>
    <t>04.11.2018</t>
  </si>
  <si>
    <t>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</si>
</sst>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WAHR&quot;;&quot;WAHR&quot;;&quot;FALSCH&quot;"/>
    <numFmt numFmtId="165" formatCode="#,##0.00\ [$€-407];[Red]\-#,##0.00\ [$€-407]"/>
    <numFmt numFmtId="166" formatCode="dd/mm/yy"/>
    <numFmt numFmtId="167" formatCode="d/\ mmmm\ yyyy"/>
    <numFmt numFmtId="168" formatCode="0.0%"/>
    <numFmt numFmtId="169" formatCode="0.0"/>
    <numFmt numFmtId="170" formatCode="0.000"/>
  </numFmts>
  <fonts count="35">
    <font>
      <sz val="10"/>
      <name val="Arial"/>
      <family val="2"/>
    </font>
    <font>
      <u/>
      <sz val="10"/>
      <name val="Mangal"/>
      <family val="2"/>
    </font>
    <font>
      <sz val="10"/>
      <name val="Mangal"/>
      <family val="2"/>
    </font>
    <font>
      <b/>
      <sz val="14"/>
      <color rgb="FF000000"/>
      <name val="Mangal"/>
      <family val="2"/>
    </font>
    <font>
      <b/>
      <sz val="14"/>
      <color rgb="FFFFFFFF"/>
      <name val="Mangal"/>
      <family val="2"/>
    </font>
    <font>
      <sz val="10"/>
      <color rgb="FFFFFFFF"/>
      <name val="Mangal"/>
      <family val="2"/>
    </font>
    <font>
      <b/>
      <sz val="12"/>
      <name val="Arial"/>
      <family val="2"/>
    </font>
    <font>
      <b/>
      <sz val="40"/>
      <color rgb="FFFFFFFF"/>
      <name val="Courier New"/>
      <family val="3"/>
    </font>
    <font>
      <b/>
      <i/>
      <sz val="12"/>
      <name val="Arial"/>
      <family val="2"/>
    </font>
    <font>
      <b/>
      <sz val="20"/>
      <name val="Arial"/>
      <family val="2"/>
    </font>
    <font>
      <b/>
      <sz val="11"/>
      <name val="Arial"/>
      <family val="2"/>
    </font>
    <font>
      <b/>
      <sz val="10"/>
      <name val="Arial"/>
      <family val="2"/>
    </font>
    <font>
      <b/>
      <sz val="10"/>
      <color rgb="FF0000FF"/>
      <name val="Arial"/>
      <family val="2"/>
    </font>
    <font>
      <b/>
      <sz val="14"/>
      <color rgb="FFFFFFFF"/>
      <name val="Arial"/>
      <family val="2"/>
    </font>
    <font>
      <b/>
      <sz val="14"/>
      <color rgb="FF000000"/>
      <name val="Arial"/>
      <family val="2"/>
    </font>
    <font>
      <sz val="10"/>
      <color rgb="FFFFFFFF"/>
      <name val="Arial"/>
      <family val="2"/>
    </font>
    <font>
      <sz val="6"/>
      <name val="Arial"/>
      <family val="2"/>
    </font>
    <font>
      <sz val="10"/>
      <color rgb="FF000000"/>
      <name val="Arial"/>
      <family val="2"/>
    </font>
    <font>
      <b/>
      <sz val="14"/>
      <name val="Arial"/>
      <family val="2"/>
    </font>
    <font>
      <b/>
      <sz val="10"/>
      <color rgb="FFFFFFFF"/>
      <name val="Arial"/>
      <family val="2"/>
    </font>
    <font>
      <b/>
      <sz val="10"/>
      <color rgb="FF009900"/>
      <name val="Arial"/>
      <family val="2"/>
    </font>
    <font>
      <sz val="11"/>
      <name val="Arial"/>
      <family val="2"/>
    </font>
    <font>
      <sz val="9"/>
      <name val="Arial"/>
      <family val="2"/>
    </font>
    <font>
      <b/>
      <sz val="8"/>
      <name val="Arial"/>
      <family val="2"/>
    </font>
    <font>
      <b/>
      <sz val="10"/>
      <color rgb="FF000000"/>
      <name val="Arial"/>
      <family val="2"/>
    </font>
    <font>
      <b/>
      <sz val="16"/>
      <color rgb="FFFFFFFF"/>
      <name val="Arial"/>
      <family val="2"/>
    </font>
    <font>
      <sz val="10"/>
      <color rgb="FFDDDDDD"/>
      <name val="Arial"/>
      <family val="2"/>
    </font>
    <font>
      <b/>
      <sz val="10"/>
      <color rgb="FF0000CC"/>
      <name val="Arial"/>
      <family val="2"/>
    </font>
    <font>
      <sz val="8"/>
      <name val="Arial"/>
      <family val="2"/>
    </font>
    <font>
      <sz val="12"/>
      <name val="Arial"/>
      <family val="2"/>
    </font>
    <font>
      <b/>
      <sz val="9"/>
      <name val="Arial"/>
      <family val="2"/>
    </font>
    <font>
      <b/>
      <sz val="13"/>
      <name val="Arial"/>
      <family val="2"/>
    </font>
    <font>
      <sz val="10"/>
      <color rgb="FF800000"/>
      <name val="Arial"/>
      <family val="2"/>
    </font>
    <font>
      <b/>
      <vertAlign val="superscript"/>
      <sz val="12"/>
      <name val="Arial"/>
      <family val="2"/>
    </font>
    <font>
      <b/>
      <sz val="12"/>
      <color rgb="FF000000"/>
      <name val="Arial"/>
      <family val="2"/>
    </font>
  </fonts>
  <fills count="24">
    <fill>
      <patternFill patternType="none"/>
    </fill>
    <fill>
      <patternFill patternType="gray125"/>
    </fill>
    <fill>
      <patternFill patternType="solid">
        <fgColor rgb="FFCCFFCC"/>
        <bgColor rgb="FFEEEEEE"/>
      </patternFill>
    </fill>
    <fill>
      <patternFill patternType="solid">
        <fgColor rgb="FFFFCCCC"/>
        <bgColor rgb="FFFFCC99"/>
      </patternFill>
    </fill>
    <fill>
      <patternFill patternType="solid">
        <fgColor rgb="FFEEEEEE"/>
        <bgColor rgb="FFFFFFFF"/>
      </patternFill>
    </fill>
    <fill>
      <patternFill patternType="solid">
        <fgColor rgb="FF99FF99"/>
        <bgColor rgb="FFCCFFCC"/>
      </patternFill>
    </fill>
    <fill>
      <patternFill patternType="solid">
        <fgColor rgb="FFFF9999"/>
        <bgColor rgb="FFFF8080"/>
      </patternFill>
    </fill>
    <fill>
      <patternFill patternType="solid">
        <fgColor rgb="FFFFFF66"/>
        <bgColor rgb="FFFFFF99"/>
      </patternFill>
    </fill>
    <fill>
      <patternFill patternType="solid">
        <fgColor rgb="FFFFFF99"/>
        <bgColor rgb="FFFFFF66"/>
      </patternFill>
    </fill>
    <fill>
      <patternFill patternType="solid">
        <fgColor rgb="FFFFFFCC"/>
        <bgColor rgb="FFFFFFFF"/>
      </patternFill>
    </fill>
    <fill>
      <patternFill patternType="solid">
        <fgColor rgb="FFFFCC99"/>
        <bgColor rgb="FFFFCCCC"/>
      </patternFill>
    </fill>
    <fill>
      <patternFill patternType="solid">
        <fgColor rgb="FFFF9900"/>
        <bgColor rgb="FFFF6600"/>
      </patternFill>
    </fill>
    <fill>
      <patternFill patternType="solid">
        <fgColor rgb="FFFF6600"/>
        <bgColor rgb="FFFF9900"/>
      </patternFill>
    </fill>
    <fill>
      <patternFill patternType="solid">
        <fgColor rgb="FFFF3333"/>
        <bgColor rgb="FFFF6600"/>
      </patternFill>
    </fill>
    <fill>
      <patternFill patternType="solid">
        <fgColor rgb="FFFF8080"/>
        <bgColor rgb="FFFF9999"/>
      </patternFill>
    </fill>
    <fill>
      <patternFill patternType="solid">
        <fgColor rgb="FFFF99FF"/>
        <bgColor rgb="FFFF9999"/>
      </patternFill>
    </fill>
    <fill>
      <patternFill patternType="solid">
        <fgColor rgb="FF9999FF"/>
        <bgColor rgb="FFB2B2B2"/>
      </patternFill>
    </fill>
    <fill>
      <patternFill patternType="solid">
        <fgColor rgb="FF3399FF"/>
        <bgColor rgb="FF0066FF"/>
      </patternFill>
    </fill>
    <fill>
      <patternFill patternType="solid">
        <fgColor rgb="FF0066FF"/>
        <bgColor rgb="FF008080"/>
      </patternFill>
    </fill>
    <fill>
      <patternFill patternType="solid">
        <fgColor rgb="FFFFFFFF"/>
        <bgColor rgb="FFFFFFCC"/>
      </patternFill>
    </fill>
    <fill>
      <patternFill patternType="solid">
        <fgColor rgb="FFDDDDDD"/>
        <bgColor rgb="FFCCCCCC"/>
      </patternFill>
    </fill>
    <fill>
      <patternFill patternType="solid">
        <fgColor rgb="FF808080"/>
        <bgColor rgb="FF666699"/>
      </patternFill>
    </fill>
    <fill>
      <patternFill patternType="solid">
        <fgColor rgb="FFCCCCCC"/>
        <bgColor rgb="FFDDDDDD"/>
      </patternFill>
    </fill>
    <fill>
      <patternFill patternType="solid">
        <fgColor rgb="FFB2B2B2"/>
        <bgColor rgb="FFB3B3B3"/>
      </patternFill>
    </fill>
  </fills>
  <borders count="18">
    <border>
      <left/>
      <right/>
      <top/>
      <bottom/>
      <diagonal/>
    </border>
    <border>
      <left style="hair">
        <color auto="1"/>
      </left>
      <right style="hair">
        <color auto="1"/>
      </right>
      <top style="hair">
        <color auto="1"/>
      </top>
      <bottom style="hair">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style="hair">
        <color auto="1"/>
      </right>
      <top/>
      <bottom style="hair">
        <color auto="1"/>
      </bottom>
      <diagonal/>
    </border>
    <border>
      <left/>
      <right/>
      <top style="hair">
        <color auto="1"/>
      </top>
      <bottom/>
      <diagonal/>
    </border>
  </borders>
  <cellStyleXfs count="27">
    <xf numFmtId="0" fontId="0" fillId="0" borderId="0"/>
    <xf numFmtId="0" fontId="1" fillId="0" borderId="0" applyBorder="0" applyAlignment="0" applyProtection="0"/>
    <xf numFmtId="165" fontId="1" fillId="0" borderId="0" applyBorder="0" applyAlignment="0" applyProtection="0"/>
    <xf numFmtId="0" fontId="2" fillId="0" borderId="0" applyBorder="0" applyProtection="0">
      <alignment horizontal="center"/>
    </xf>
    <xf numFmtId="0" fontId="2" fillId="0" borderId="0" applyBorder="0" applyProtection="0">
      <alignment horizontal="center" textRotation="90"/>
    </xf>
    <xf numFmtId="0" fontId="2" fillId="2" borderId="0" applyBorder="0" applyAlignment="0" applyProtection="0"/>
    <xf numFmtId="0" fontId="2" fillId="3" borderId="0" applyBorder="0" applyAlignment="0" applyProtection="0"/>
    <xf numFmtId="0" fontId="2" fillId="4" borderId="0" applyBorder="0" applyAlignment="0" applyProtection="0"/>
    <xf numFmtId="0" fontId="2" fillId="0" borderId="0" applyBorder="0" applyAlignment="0" applyProtection="0"/>
    <xf numFmtId="0" fontId="2" fillId="2" borderId="0" applyBorder="0" applyAlignment="0" applyProtection="0"/>
    <xf numFmtId="164" fontId="3" fillId="5" borderId="1" applyProtection="0">
      <alignment horizontal="center" vertical="center"/>
    </xf>
    <xf numFmtId="164" fontId="3" fillId="6" borderId="1" applyProtection="0">
      <alignment horizontal="center" vertical="center"/>
    </xf>
    <xf numFmtId="164" fontId="3" fillId="4" borderId="1" applyProtection="0">
      <alignment horizontal="center" vertical="center"/>
    </xf>
    <xf numFmtId="2" fontId="3" fillId="7" borderId="1" applyProtection="0">
      <alignment horizontal="center" vertical="center"/>
    </xf>
    <xf numFmtId="2" fontId="3" fillId="8" borderId="1" applyProtection="0">
      <alignment horizontal="center" vertical="center"/>
    </xf>
    <xf numFmtId="2" fontId="3" fillId="9" borderId="1" applyProtection="0">
      <alignment horizontal="center" vertical="center"/>
    </xf>
    <xf numFmtId="2" fontId="3" fillId="10" borderId="1" applyProtection="0">
      <alignment horizontal="center" vertical="center"/>
    </xf>
    <xf numFmtId="2" fontId="3" fillId="11" borderId="1" applyProtection="0">
      <alignment horizontal="center" vertical="center"/>
    </xf>
    <xf numFmtId="2" fontId="3" fillId="12" borderId="1" applyProtection="0">
      <alignment horizontal="center" vertical="center"/>
    </xf>
    <xf numFmtId="2" fontId="3" fillId="13" borderId="1" applyProtection="0">
      <alignment horizontal="center" vertical="center"/>
    </xf>
    <xf numFmtId="2" fontId="3" fillId="14" borderId="1" applyProtection="0">
      <alignment horizontal="center" vertical="center"/>
    </xf>
    <xf numFmtId="2" fontId="3" fillId="15" borderId="1" applyProtection="0">
      <alignment horizontal="center" vertical="center"/>
    </xf>
    <xf numFmtId="2" fontId="3" fillId="16" borderId="1" applyProtection="0">
      <alignment horizontal="center" vertical="center"/>
    </xf>
    <xf numFmtId="2" fontId="3" fillId="17" borderId="1" applyProtection="0">
      <alignment horizontal="center" vertical="center"/>
    </xf>
    <xf numFmtId="2" fontId="4" fillId="18" borderId="1" applyProtection="0">
      <alignment horizontal="center" vertical="center"/>
    </xf>
    <xf numFmtId="0" fontId="5" fillId="19" borderId="1" applyProtection="0">
      <alignment horizontal="center"/>
    </xf>
    <xf numFmtId="2" fontId="4" fillId="4" borderId="1" applyProtection="0">
      <alignment horizontal="center" vertical="center"/>
    </xf>
  </cellStyleXfs>
  <cellXfs count="226">
    <xf numFmtId="0" fontId="0" fillId="0" borderId="0" xfId="0"/>
    <xf numFmtId="0" fontId="6" fillId="20" borderId="1" xfId="0" applyFont="1" applyFill="1" applyBorder="1" applyAlignment="1">
      <alignment horizontal="center" vertical="center"/>
    </xf>
    <xf numFmtId="0" fontId="6" fillId="4" borderId="1" xfId="0" applyFont="1" applyFill="1" applyBorder="1" applyAlignment="1">
      <alignment vertical="center"/>
    </xf>
    <xf numFmtId="0" fontId="6" fillId="4" borderId="1" xfId="0" applyFont="1" applyFill="1" applyBorder="1" applyAlignment="1" applyProtection="1">
      <alignment vertical="center"/>
      <protection locked="0"/>
    </xf>
    <xf numFmtId="49" fontId="6" fillId="4" borderId="1" xfId="0" applyNumberFormat="1" applyFont="1" applyFill="1" applyBorder="1" applyAlignment="1" applyProtection="1">
      <alignment vertical="center"/>
      <protection locked="0"/>
    </xf>
    <xf numFmtId="166" fontId="9" fillId="0" borderId="0" xfId="0" applyNumberFormat="1" applyFont="1" applyAlignment="1">
      <alignment horizontal="right" vertical="center"/>
    </xf>
    <xf numFmtId="167" fontId="9" fillId="0" borderId="0" xfId="0" applyNumberFormat="1" applyFont="1" applyAlignment="1">
      <alignment horizontal="left" vertical="center"/>
    </xf>
    <xf numFmtId="0" fontId="10" fillId="20" borderId="1" xfId="0" applyFont="1" applyFill="1" applyBorder="1" applyAlignment="1">
      <alignment horizontal="center" vertical="center"/>
    </xf>
    <xf numFmtId="0" fontId="10" fillId="4" borderId="1" xfId="0" applyFont="1" applyFill="1" applyBorder="1" applyAlignment="1">
      <alignment horizontal="center" vertical="center"/>
    </xf>
    <xf numFmtId="166" fontId="0" fillId="0" borderId="0" xfId="0" applyNumberFormat="1"/>
    <xf numFmtId="0" fontId="6" fillId="4" borderId="1" xfId="0" applyFont="1" applyFill="1" applyBorder="1" applyAlignment="1" applyProtection="1">
      <alignment horizontal="center" vertical="center"/>
      <protection locked="0"/>
    </xf>
    <xf numFmtId="0" fontId="0" fillId="0" borderId="0" xfId="0" applyAlignment="1">
      <alignment vertical="center"/>
    </xf>
    <xf numFmtId="0" fontId="6" fillId="4" borderId="1" xfId="0" applyFont="1" applyFill="1" applyBorder="1" applyAlignment="1">
      <alignment horizontal="center" vertical="center"/>
    </xf>
    <xf numFmtId="2" fontId="13" fillId="4" borderId="1" xfId="24" applyFont="1" applyFill="1">
      <alignment horizontal="center" vertical="center"/>
    </xf>
    <xf numFmtId="2" fontId="14" fillId="7" borderId="1" xfId="13" applyFont="1">
      <alignment horizontal="center" vertical="center"/>
    </xf>
    <xf numFmtId="0" fontId="15" fillId="0" borderId="0" xfId="0" applyFont="1"/>
    <xf numFmtId="0" fontId="15" fillId="0" borderId="0" xfId="0" applyFont="1" applyAlignment="1">
      <alignment horizontal="center"/>
    </xf>
    <xf numFmtId="0" fontId="16" fillId="0" borderId="0" xfId="0" applyFont="1" applyAlignment="1">
      <alignment horizontal="center" vertical="center"/>
    </xf>
    <xf numFmtId="0" fontId="17" fillId="0" borderId="0" xfId="0" applyFont="1"/>
    <xf numFmtId="0" fontId="6" fillId="7" borderId="0" xfId="0" applyFont="1" applyFill="1" applyAlignment="1">
      <alignment horizontal="center" vertical="center"/>
    </xf>
    <xf numFmtId="0" fontId="0" fillId="0" borderId="0" xfId="0"/>
    <xf numFmtId="0" fontId="11" fillId="0" borderId="0" xfId="0" applyFont="1"/>
    <xf numFmtId="0" fontId="19" fillId="0" borderId="0" xfId="0" applyFont="1"/>
    <xf numFmtId="0" fontId="11" fillId="0" borderId="0" xfId="0" applyFont="1" applyAlignment="1">
      <alignment horizontal="center" vertical="center"/>
    </xf>
    <xf numFmtId="0" fontId="11" fillId="0" borderId="0" xfId="0" applyFont="1" applyAlignment="1">
      <alignment horizontal="center"/>
    </xf>
    <xf numFmtId="0" fontId="0" fillId="0" borderId="0" xfId="0" applyAlignment="1">
      <alignment horizontal="center"/>
    </xf>
    <xf numFmtId="0" fontId="20" fillId="0" borderId="0" xfId="0" applyFont="1" applyProtection="1">
      <protection locked="0"/>
    </xf>
    <xf numFmtId="0" fontId="0" fillId="0" borderId="1" xfId="0" applyBorder="1" applyAlignment="1" applyProtection="1">
      <alignment horizontal="center"/>
      <protection locked="0"/>
    </xf>
    <xf numFmtId="0" fontId="19" fillId="0" borderId="0" xfId="0" applyFont="1" applyBorder="1" applyAlignment="1">
      <alignment horizontal="center"/>
    </xf>
    <xf numFmtId="0" fontId="11" fillId="20" borderId="4" xfId="0" applyFont="1" applyFill="1" applyBorder="1" applyAlignment="1">
      <alignment horizontal="center" vertical="center"/>
    </xf>
    <xf numFmtId="0" fontId="11" fillId="20" borderId="5" xfId="0" applyFont="1" applyFill="1" applyBorder="1" applyAlignment="1">
      <alignment vertical="center"/>
    </xf>
    <xf numFmtId="0" fontId="11" fillId="20" borderId="4" xfId="0" applyFont="1" applyFill="1" applyBorder="1" applyAlignment="1">
      <alignment horizontal="center"/>
    </xf>
    <xf numFmtId="0" fontId="11" fillId="20" borderId="6" xfId="0" applyFont="1" applyFill="1" applyBorder="1" applyAlignment="1">
      <alignment horizontal="center"/>
    </xf>
    <xf numFmtId="0" fontId="11" fillId="19" borderId="7" xfId="0" applyFont="1" applyFill="1" applyBorder="1" applyAlignment="1">
      <alignment horizontal="center"/>
    </xf>
    <xf numFmtId="0" fontId="11" fillId="20" borderId="5" xfId="0" applyFont="1" applyFill="1" applyBorder="1" applyAlignment="1">
      <alignment horizontal="center"/>
    </xf>
    <xf numFmtId="0" fontId="11" fillId="0" borderId="0" xfId="0" applyFont="1" applyBorder="1" applyAlignment="1">
      <alignment horizontal="center"/>
    </xf>
    <xf numFmtId="0" fontId="21" fillId="0" borderId="0" xfId="0" applyFont="1" applyAlignment="1">
      <alignment horizontal="center"/>
    </xf>
    <xf numFmtId="0" fontId="24" fillId="20" borderId="8" xfId="0" applyFont="1" applyFill="1" applyBorder="1" applyAlignment="1">
      <alignment horizontal="center" vertical="center"/>
    </xf>
    <xf numFmtId="0" fontId="24" fillId="20" borderId="9" xfId="0" applyFont="1" applyFill="1" applyBorder="1" applyAlignment="1">
      <alignment vertical="center"/>
    </xf>
    <xf numFmtId="0" fontId="0" fillId="0" borderId="1" xfId="0" applyFont="1" applyBorder="1" applyAlignment="1">
      <alignment horizontal="center"/>
    </xf>
    <xf numFmtId="0" fontId="0" fillId="19" borderId="10" xfId="0" applyFont="1" applyFill="1" applyBorder="1" applyAlignment="1">
      <alignment horizontal="center"/>
    </xf>
    <xf numFmtId="0" fontId="0" fillId="0" borderId="1" xfId="0" applyFont="1" applyBorder="1" applyAlignment="1">
      <alignment horizontal="center"/>
    </xf>
    <xf numFmtId="2" fontId="0" fillId="0" borderId="0" xfId="0" applyNumberFormat="1" applyFont="1" applyBorder="1" applyAlignment="1">
      <alignment horizontal="center"/>
    </xf>
    <xf numFmtId="1" fontId="19" fillId="0" borderId="0" xfId="0" applyNumberFormat="1" applyFont="1" applyBorder="1" applyAlignment="1">
      <alignment horizontal="center"/>
    </xf>
    <xf numFmtId="0" fontId="24" fillId="20" borderId="11" xfId="0" applyFont="1" applyFill="1" applyBorder="1" applyAlignment="1">
      <alignment horizontal="center" vertical="center"/>
    </xf>
    <xf numFmtId="0" fontId="24" fillId="20" borderId="12" xfId="0" applyFont="1" applyFill="1" applyBorder="1" applyAlignment="1">
      <alignment vertical="center"/>
    </xf>
    <xf numFmtId="0" fontId="25" fillId="20" borderId="1" xfId="0" applyFont="1" applyFill="1" applyBorder="1" applyAlignment="1">
      <alignment horizontal="center" vertical="center"/>
    </xf>
    <xf numFmtId="0" fontId="26" fillId="20" borderId="6" xfId="0" applyFont="1" applyFill="1" applyBorder="1" applyAlignment="1">
      <alignment horizontal="center"/>
    </xf>
    <xf numFmtId="1" fontId="19" fillId="0" borderId="0" xfId="0" applyNumberFormat="1" applyFont="1" applyBorder="1" applyAlignment="1">
      <alignment horizontal="right"/>
    </xf>
    <xf numFmtId="0" fontId="11" fillId="20" borderId="13" xfId="0" applyFont="1" applyFill="1" applyBorder="1" applyAlignment="1">
      <alignment horizontal="center"/>
    </xf>
    <xf numFmtId="0" fontId="15" fillId="0" borderId="0" xfId="0" applyFont="1" applyAlignment="1">
      <alignment horizontal="center"/>
    </xf>
    <xf numFmtId="0" fontId="15" fillId="0" borderId="0" xfId="0" applyFont="1" applyBorder="1" applyAlignment="1">
      <alignment horizontal="center"/>
    </xf>
    <xf numFmtId="0" fontId="0" fillId="0" borderId="0" xfId="0" applyAlignment="1">
      <alignment horizontal="right"/>
    </xf>
    <xf numFmtId="2" fontId="0" fillId="0" borderId="0" xfId="0" applyNumberFormat="1" applyBorder="1" applyAlignment="1">
      <alignment horizontal="center"/>
    </xf>
    <xf numFmtId="0" fontId="0" fillId="0" borderId="1" xfId="0" applyFont="1" applyBorder="1" applyAlignment="1">
      <alignment horizontal="center" vertical="center"/>
    </xf>
    <xf numFmtId="0" fontId="11" fillId="0" borderId="0" xfId="0" applyFont="1" applyBorder="1"/>
    <xf numFmtId="0" fontId="0" fillId="0" borderId="0" xfId="0" applyBorder="1" applyAlignment="1">
      <alignment horizontal="center"/>
    </xf>
    <xf numFmtId="0" fontId="0" fillId="0" borderId="0" xfId="0" applyFont="1" applyBorder="1" applyAlignment="1"/>
    <xf numFmtId="0" fontId="11" fillId="20" borderId="1" xfId="0" applyFont="1" applyFill="1" applyBorder="1" applyAlignment="1">
      <alignment horizontal="center"/>
    </xf>
    <xf numFmtId="2" fontId="0" fillId="0" borderId="1" xfId="0" applyNumberFormat="1" applyFont="1" applyBorder="1" applyAlignment="1">
      <alignment horizontal="center"/>
    </xf>
    <xf numFmtId="2" fontId="27" fillId="0" borderId="0" xfId="0" applyNumberFormat="1" applyFont="1" applyBorder="1" applyAlignment="1">
      <alignment horizontal="center"/>
    </xf>
    <xf numFmtId="0" fontId="24" fillId="20" borderId="15" xfId="0" applyFont="1" applyFill="1" applyBorder="1" applyAlignment="1">
      <alignment horizontal="center" vertical="center"/>
    </xf>
    <xf numFmtId="0" fontId="24" fillId="20" borderId="14" xfId="0" applyFont="1" applyFill="1" applyBorder="1" applyAlignment="1">
      <alignment vertical="center"/>
    </xf>
    <xf numFmtId="0" fontId="27" fillId="0" borderId="0" xfId="0" applyFont="1" applyBorder="1" applyAlignment="1">
      <alignment horizontal="center"/>
    </xf>
    <xf numFmtId="0" fontId="20" fillId="0" borderId="0" xfId="0" applyFont="1"/>
    <xf numFmtId="0" fontId="26" fillId="0" borderId="0" xfId="0" applyFont="1"/>
    <xf numFmtId="0" fontId="11" fillId="22" borderId="4" xfId="0" applyFont="1" applyFill="1" applyBorder="1" applyAlignment="1">
      <alignment horizontal="center"/>
    </xf>
    <xf numFmtId="0" fontId="11" fillId="22" borderId="6" xfId="0" applyFont="1" applyFill="1" applyBorder="1" applyAlignment="1">
      <alignment horizontal="center"/>
    </xf>
    <xf numFmtId="0" fontId="11" fillId="22" borderId="5" xfId="0" applyFont="1" applyFill="1" applyBorder="1" applyAlignment="1">
      <alignment horizontal="center" vertical="center"/>
    </xf>
    <xf numFmtId="1" fontId="0" fillId="0" borderId="1" xfId="0" applyNumberFormat="1" applyBorder="1"/>
    <xf numFmtId="0" fontId="0" fillId="0" borderId="1" xfId="0" applyBorder="1" applyAlignment="1">
      <alignment horizontal="center"/>
    </xf>
    <xf numFmtId="2" fontId="0" fillId="0" borderId="1" xfId="0" applyNumberFormat="1" applyBorder="1" applyAlignment="1">
      <alignment horizontal="center"/>
    </xf>
    <xf numFmtId="2" fontId="0" fillId="0" borderId="1" xfId="0" applyNumberFormat="1" applyBorder="1" applyAlignment="1">
      <alignment horizontal="center" vertical="center"/>
    </xf>
    <xf numFmtId="0" fontId="0" fillId="19" borderId="16" xfId="0" applyFont="1" applyFill="1" applyBorder="1" applyAlignment="1">
      <alignment horizontal="center"/>
    </xf>
    <xf numFmtId="0" fontId="0" fillId="0" borderId="0" xfId="0" applyBorder="1"/>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11" fillId="0" borderId="0" xfId="0" applyFont="1" applyBorder="1"/>
    <xf numFmtId="0" fontId="11" fillId="0" borderId="0" xfId="0" applyFont="1" applyBorder="1" applyAlignment="1">
      <alignment horizontal="center"/>
    </xf>
    <xf numFmtId="0" fontId="11" fillId="20" borderId="8" xfId="0" applyFont="1" applyFill="1" applyBorder="1" applyAlignment="1">
      <alignment horizontal="center"/>
    </xf>
    <xf numFmtId="0" fontId="24" fillId="20" borderId="9" xfId="0" applyFont="1" applyFill="1" applyBorder="1"/>
    <xf numFmtId="0" fontId="0" fillId="0" borderId="1" xfId="0" applyBorder="1" applyAlignment="1">
      <alignment horizontal="center" vertical="center"/>
    </xf>
    <xf numFmtId="0" fontId="0" fillId="0" borderId="0" xfId="0" applyBorder="1" applyAlignment="1">
      <alignment horizontal="center"/>
    </xf>
    <xf numFmtId="0" fontId="11" fillId="20" borderId="11" xfId="0" applyFont="1" applyFill="1" applyBorder="1" applyAlignment="1">
      <alignment horizontal="center"/>
    </xf>
    <xf numFmtId="0" fontId="24" fillId="20" borderId="12" xfId="0" applyFont="1" applyFill="1" applyBorder="1"/>
    <xf numFmtId="2" fontId="27" fillId="0" borderId="0" xfId="0" applyNumberFormat="1" applyFont="1" applyAlignment="1">
      <alignment horizontal="center"/>
    </xf>
    <xf numFmtId="0" fontId="15" fillId="19" borderId="0" xfId="0" applyFont="1" applyFill="1"/>
    <xf numFmtId="0" fontId="15" fillId="0" borderId="0" xfId="0" applyFont="1"/>
    <xf numFmtId="2" fontId="13" fillId="4" borderId="1" xfId="24" applyFont="1" applyFill="1">
      <alignment horizontal="center" vertical="center"/>
    </xf>
    <xf numFmtId="0" fontId="11" fillId="0" borderId="1" xfId="0" applyFont="1" applyBorder="1" applyAlignment="1">
      <alignment horizontal="center"/>
    </xf>
    <xf numFmtId="0" fontId="0" fillId="0" borderId="0" xfId="0" applyBorder="1"/>
    <xf numFmtId="0" fontId="24" fillId="0" borderId="0" xfId="0" applyFont="1" applyBorder="1"/>
    <xf numFmtId="169" fontId="0" fillId="0" borderId="0" xfId="0" applyNumberFormat="1" applyBorder="1" applyAlignment="1">
      <alignment horizontal="center"/>
    </xf>
    <xf numFmtId="0" fontId="11" fillId="0" borderId="1" xfId="0" applyFont="1" applyBorder="1" applyAlignment="1">
      <alignment horizontal="center" vertical="center"/>
    </xf>
    <xf numFmtId="2" fontId="11" fillId="4" borderId="1" xfId="0" applyNumberFormat="1" applyFont="1" applyFill="1" applyBorder="1" applyAlignment="1">
      <alignment horizontal="center"/>
    </xf>
    <xf numFmtId="2" fontId="11" fillId="4" borderId="1" xfId="0" applyNumberFormat="1" applyFont="1" applyFill="1" applyBorder="1" applyAlignment="1">
      <alignment horizontal="center" vertical="center"/>
    </xf>
    <xf numFmtId="169" fontId="11" fillId="4" borderId="1" xfId="0" applyNumberFormat="1" applyFont="1" applyFill="1" applyBorder="1" applyAlignment="1">
      <alignment horizontal="center"/>
    </xf>
    <xf numFmtId="0" fontId="11" fillId="4" borderId="1" xfId="0" applyFont="1" applyFill="1" applyBorder="1" applyAlignment="1">
      <alignment horizontal="center"/>
    </xf>
    <xf numFmtId="0" fontId="11" fillId="22" borderId="5" xfId="0" applyFont="1" applyFill="1" applyBorder="1" applyAlignment="1">
      <alignment horizontal="center"/>
    </xf>
    <xf numFmtId="0" fontId="19"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Alignment="1">
      <alignment horizontal="center" vertical="center"/>
    </xf>
    <xf numFmtId="0" fontId="29" fillId="0" borderId="0" xfId="0" applyFont="1"/>
    <xf numFmtId="9" fontId="18" fillId="4" borderId="1" xfId="0" applyNumberFormat="1" applyFont="1" applyFill="1" applyBorder="1" applyAlignment="1">
      <alignment horizontal="center" vertical="center"/>
    </xf>
    <xf numFmtId="0" fontId="18" fillId="4" borderId="1" xfId="0" applyFont="1" applyFill="1" applyBorder="1" applyAlignment="1">
      <alignment horizontal="center" vertical="center"/>
    </xf>
    <xf numFmtId="9" fontId="6" fillId="4" borderId="1" xfId="0" applyNumberFormat="1" applyFont="1" applyFill="1" applyBorder="1" applyAlignment="1">
      <alignment horizontal="center" vertical="center"/>
    </xf>
    <xf numFmtId="9" fontId="31" fillId="4" borderId="1" xfId="0" applyNumberFormat="1" applyFont="1" applyFill="1" applyBorder="1" applyAlignment="1">
      <alignment horizontal="center" vertical="center"/>
    </xf>
    <xf numFmtId="0" fontId="32" fillId="0" borderId="0" xfId="0" applyFont="1"/>
    <xf numFmtId="170" fontId="15" fillId="0" borderId="0" xfId="0" applyNumberFormat="1" applyFont="1"/>
    <xf numFmtId="0" fontId="18" fillId="0" borderId="0" xfId="0" applyFont="1"/>
    <xf numFmtId="0" fontId="0" fillId="0" borderId="0" xfId="0" applyAlignment="1">
      <alignment vertical="top"/>
    </xf>
    <xf numFmtId="0" fontId="16" fillId="0" borderId="0" xfId="0" applyFont="1" applyAlignment="1">
      <alignment horizontal="center" vertical="center"/>
    </xf>
    <xf numFmtId="0" fontId="11" fillId="0" borderId="0" xfId="0" applyFont="1"/>
    <xf numFmtId="0" fontId="11" fillId="20" borderId="1" xfId="0" applyFont="1" applyFill="1" applyBorder="1" applyAlignment="1">
      <alignment horizontal="center" vertical="center"/>
    </xf>
    <xf numFmtId="2" fontId="0" fillId="0" borderId="1" xfId="0" applyNumberFormat="1" applyBorder="1" applyAlignment="1">
      <alignment horizontal="center" vertical="center"/>
    </xf>
    <xf numFmtId="0" fontId="11" fillId="22" borderId="5" xfId="0" applyFont="1" applyFill="1" applyBorder="1" applyAlignment="1">
      <alignment horizontal="center" vertical="center"/>
    </xf>
    <xf numFmtId="0" fontId="11" fillId="20" borderId="4" xfId="0" applyFont="1" applyFill="1" applyBorder="1" applyAlignment="1">
      <alignment horizontal="center" vertical="center"/>
    </xf>
    <xf numFmtId="0" fontId="0" fillId="0" borderId="1" xfId="0" applyFont="1" applyBorder="1" applyAlignment="1">
      <alignment horizontal="center" vertical="center"/>
    </xf>
    <xf numFmtId="2" fontId="0" fillId="0" borderId="1" xfId="0" applyNumberFormat="1" applyBorder="1" applyAlignment="1">
      <alignment horizontal="center" vertical="center"/>
    </xf>
    <xf numFmtId="0" fontId="11" fillId="22" borderId="6" xfId="0" applyFont="1" applyFill="1" applyBorder="1" applyAlignment="1">
      <alignment horizontal="center" vertical="center"/>
    </xf>
    <xf numFmtId="0" fontId="11" fillId="22" borderId="5" xfId="0" applyFont="1" applyFill="1" applyBorder="1" applyAlignment="1">
      <alignment horizontal="center" vertical="center"/>
    </xf>
    <xf numFmtId="0" fontId="11" fillId="20" borderId="1" xfId="0" applyFont="1" applyFill="1" applyBorder="1" applyAlignment="1">
      <alignment horizontal="center" vertical="center"/>
    </xf>
    <xf numFmtId="0" fontId="11" fillId="0" borderId="0" xfId="0" applyFont="1"/>
    <xf numFmtId="0" fontId="11" fillId="20" borderId="4" xfId="0" applyFont="1" applyFill="1" applyBorder="1" applyAlignment="1">
      <alignment horizontal="center" vertical="center"/>
    </xf>
    <xf numFmtId="0" fontId="0" fillId="0" borderId="0" xfId="0" applyBorder="1" applyAlignment="1">
      <alignment horizontal="left"/>
    </xf>
    <xf numFmtId="2" fontId="0" fillId="0" borderId="4" xfId="0" applyNumberFormat="1" applyFont="1" applyBorder="1" applyAlignment="1">
      <alignment horizontal="center"/>
    </xf>
    <xf numFmtId="2" fontId="0" fillId="0" borderId="5" xfId="0" applyNumberFormat="1" applyFont="1" applyBorder="1" applyAlignment="1">
      <alignment horizontal="center"/>
    </xf>
    <xf numFmtId="0" fontId="0" fillId="0" borderId="0" xfId="0" applyBorder="1" applyAlignment="1">
      <alignment horizontal="center" vertical="center"/>
    </xf>
    <xf numFmtId="0" fontId="16" fillId="0" borderId="0" xfId="0" applyFont="1" applyAlignment="1">
      <alignment horizontal="center" vertical="center"/>
    </xf>
    <xf numFmtId="0" fontId="6" fillId="4" borderId="1" xfId="0" applyFont="1" applyFill="1" applyBorder="1" applyAlignment="1" applyProtection="1">
      <alignment horizontal="center" vertical="center" wrapText="1"/>
      <protection locked="0"/>
    </xf>
    <xf numFmtId="0" fontId="6" fillId="0" borderId="0" xfId="0" applyFont="1" applyAlignment="1">
      <alignment horizontal="center" vertical="center"/>
    </xf>
    <xf numFmtId="2" fontId="14" fillId="7" borderId="1" xfId="13" applyFont="1" applyAlignment="1">
      <alignment horizontal="center" vertical="center"/>
    </xf>
    <xf numFmtId="2" fontId="13" fillId="4" borderId="1" xfId="24"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horizontal="left" wrapText="1"/>
    </xf>
    <xf numFmtId="0" fontId="6" fillId="20" borderId="1" xfId="0" applyFont="1" applyFill="1" applyBorder="1" applyAlignment="1">
      <alignment horizontal="center" vertical="center"/>
    </xf>
    <xf numFmtId="0" fontId="7" fillId="21" borderId="2" xfId="0" applyFont="1" applyFill="1" applyBorder="1" applyAlignment="1">
      <alignment horizontal="center" vertical="center"/>
    </xf>
    <xf numFmtId="0" fontId="8" fillId="4" borderId="3" xfId="0" applyFont="1" applyFill="1" applyBorder="1" applyAlignment="1">
      <alignment horizontal="center" vertical="center"/>
    </xf>
    <xf numFmtId="0" fontId="10" fillId="20" borderId="1" xfId="0" applyFont="1" applyFill="1" applyBorder="1" applyAlignment="1">
      <alignment horizontal="center" vertical="center"/>
    </xf>
    <xf numFmtId="166" fontId="10" fillId="4" borderId="1" xfId="0" applyNumberFormat="1" applyFont="1" applyFill="1" applyBorder="1" applyAlignment="1">
      <alignment horizontal="center" vertical="center"/>
    </xf>
    <xf numFmtId="0" fontId="11" fillId="20" borderId="7" xfId="0" applyFont="1" applyFill="1" applyBorder="1" applyAlignment="1">
      <alignment horizontal="center" vertical="center" wrapText="1"/>
    </xf>
    <xf numFmtId="0" fontId="11" fillId="20" borderId="16" xfId="0" applyFont="1" applyFill="1" applyBorder="1" applyAlignment="1">
      <alignment horizontal="center" vertical="center" wrapText="1"/>
    </xf>
    <xf numFmtId="0" fontId="18" fillId="4" borderId="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5" xfId="0" applyFont="1" applyFill="1" applyBorder="1" applyAlignment="1">
      <alignment horizontal="center" vertical="center"/>
    </xf>
    <xf numFmtId="0" fontId="18" fillId="4" borderId="14" xfId="0" applyFont="1" applyFill="1" applyBorder="1" applyAlignment="1">
      <alignment horizontal="center" vertical="center"/>
    </xf>
    <xf numFmtId="0" fontId="23" fillId="0" borderId="0" xfId="0" applyFont="1" applyAlignment="1">
      <alignment horizontal="center" vertical="center" wrapText="1"/>
    </xf>
    <xf numFmtId="0" fontId="23" fillId="0" borderId="13" xfId="0" applyFont="1" applyBorder="1" applyAlignment="1">
      <alignment horizontal="center" vertical="center" wrapText="1"/>
    </xf>
    <xf numFmtId="0" fontId="6" fillId="20" borderId="8" xfId="0" applyFont="1" applyFill="1" applyBorder="1" applyAlignment="1">
      <alignment horizontal="center" vertical="center"/>
    </xf>
    <xf numFmtId="0" fontId="6" fillId="20" borderId="9" xfId="0" applyFont="1" applyFill="1" applyBorder="1" applyAlignment="1">
      <alignment horizontal="center" vertical="center"/>
    </xf>
    <xf numFmtId="0" fontId="6" fillId="20" borderId="15" xfId="0" applyFont="1" applyFill="1" applyBorder="1" applyAlignment="1">
      <alignment horizontal="center" vertical="center"/>
    </xf>
    <xf numFmtId="0" fontId="6" fillId="20" borderId="14" xfId="0" applyFont="1" applyFill="1" applyBorder="1" applyAlignment="1">
      <alignment horizontal="center" vertical="center"/>
    </xf>
    <xf numFmtId="0" fontId="25" fillId="20" borderId="1" xfId="0" applyFont="1" applyFill="1" applyBorder="1" applyAlignment="1">
      <alignment horizontal="center" vertical="center"/>
    </xf>
    <xf numFmtId="1" fontId="11" fillId="20" borderId="6" xfId="0" applyNumberFormat="1" applyFont="1" applyFill="1" applyBorder="1" applyAlignment="1">
      <alignment horizontal="right" vertical="center"/>
    </xf>
    <xf numFmtId="1" fontId="11" fillId="20" borderId="5" xfId="0" applyNumberFormat="1" applyFont="1" applyFill="1" applyBorder="1" applyAlignment="1">
      <alignment horizontal="right" vertical="center"/>
    </xf>
    <xf numFmtId="2" fontId="13" fillId="4" borderId="1" xfId="24" applyFont="1" applyFill="1">
      <alignment horizontal="center" vertical="center"/>
    </xf>
    <xf numFmtId="1" fontId="11" fillId="20" borderId="13" xfId="0" applyNumberFormat="1" applyFont="1" applyFill="1" applyBorder="1" applyAlignment="1" applyProtection="1">
      <alignment horizontal="right" vertical="center"/>
      <protection locked="0"/>
    </xf>
    <xf numFmtId="1" fontId="11" fillId="20" borderId="14" xfId="0" applyNumberFormat="1" applyFont="1" applyFill="1" applyBorder="1" applyAlignment="1" applyProtection="1">
      <alignment horizontal="right" vertical="center"/>
      <protection locked="0"/>
    </xf>
    <xf numFmtId="2" fontId="13" fillId="4" borderId="7" xfId="24" applyFont="1" applyFill="1" applyBorder="1">
      <alignment horizontal="center" vertical="center"/>
    </xf>
    <xf numFmtId="2" fontId="13" fillId="4" borderId="16" xfId="24" applyFont="1" applyFill="1" applyBorder="1">
      <alignment horizontal="center" vertical="center"/>
    </xf>
    <xf numFmtId="2" fontId="13" fillId="4" borderId="7" xfId="24" applyFont="1" applyFill="1" applyBorder="1" applyAlignment="1">
      <alignment horizontal="center" vertical="center"/>
    </xf>
    <xf numFmtId="2" fontId="13" fillId="4" borderId="16" xfId="24" applyFont="1" applyFill="1" applyBorder="1" applyAlignment="1">
      <alignment horizontal="center" vertical="center"/>
    </xf>
    <xf numFmtId="0" fontId="18" fillId="4" borderId="17" xfId="0" applyFont="1" applyFill="1" applyBorder="1" applyAlignment="1">
      <alignment horizontal="center" vertical="center"/>
    </xf>
    <xf numFmtId="0" fontId="18" fillId="4" borderId="13" xfId="0" applyFont="1" applyFill="1" applyBorder="1" applyAlignment="1">
      <alignment horizontal="center" vertical="center"/>
    </xf>
    <xf numFmtId="168" fontId="18" fillId="4" borderId="8" xfId="0" applyNumberFormat="1" applyFont="1" applyFill="1" applyBorder="1" applyAlignment="1">
      <alignment horizontal="center" vertical="center"/>
    </xf>
    <xf numFmtId="168" fontId="18" fillId="4" borderId="9" xfId="0" applyNumberFormat="1" applyFont="1" applyFill="1" applyBorder="1" applyAlignment="1">
      <alignment horizontal="center" vertical="center"/>
    </xf>
    <xf numFmtId="168" fontId="18" fillId="4" borderId="15" xfId="0" applyNumberFormat="1" applyFont="1" applyFill="1" applyBorder="1" applyAlignment="1">
      <alignment horizontal="center" vertical="center"/>
    </xf>
    <xf numFmtId="168" fontId="18" fillId="4" borderId="14" xfId="0" applyNumberFormat="1" applyFont="1" applyFill="1" applyBorder="1" applyAlignment="1">
      <alignment horizontal="center" vertical="center"/>
    </xf>
    <xf numFmtId="2" fontId="18" fillId="4" borderId="7" xfId="0" applyNumberFormat="1" applyFont="1" applyFill="1" applyBorder="1" applyAlignment="1">
      <alignment horizontal="center" vertical="center"/>
    </xf>
    <xf numFmtId="2" fontId="18" fillId="4" borderId="16" xfId="0" applyNumberFormat="1" applyFont="1" applyFill="1" applyBorder="1" applyAlignment="1">
      <alignment horizontal="center" vertical="center"/>
    </xf>
    <xf numFmtId="2" fontId="13" fillId="4" borderId="8" xfId="24" applyFont="1" applyFill="1" applyBorder="1" applyAlignment="1">
      <alignment horizontal="center" vertical="center"/>
    </xf>
    <xf numFmtId="2" fontId="13" fillId="4" borderId="9" xfId="24" applyFont="1" applyFill="1" applyBorder="1" applyAlignment="1">
      <alignment horizontal="center" vertical="center"/>
    </xf>
    <xf numFmtId="2" fontId="13" fillId="4" borderId="15" xfId="24" applyFont="1" applyFill="1" applyBorder="1" applyAlignment="1">
      <alignment horizontal="center" vertical="center"/>
    </xf>
    <xf numFmtId="2" fontId="13" fillId="4" borderId="14" xfId="24" applyFont="1" applyFill="1" applyBorder="1" applyAlignment="1">
      <alignment horizontal="center" vertical="center"/>
    </xf>
    <xf numFmtId="0" fontId="25" fillId="20" borderId="7" xfId="0" applyFont="1" applyFill="1" applyBorder="1" applyAlignment="1">
      <alignment horizontal="center" vertical="center"/>
    </xf>
    <xf numFmtId="0" fontId="25" fillId="20" borderId="10" xfId="0" applyFont="1" applyFill="1" applyBorder="1" applyAlignment="1">
      <alignment horizontal="center" vertical="center"/>
    </xf>
    <xf numFmtId="0" fontId="18" fillId="7" borderId="0" xfId="0" applyFont="1" applyFill="1" applyAlignment="1">
      <alignment vertical="center"/>
    </xf>
    <xf numFmtId="0" fontId="11" fillId="0" borderId="0" xfId="0" applyFont="1"/>
    <xf numFmtId="0" fontId="0" fillId="0" borderId="0" xfId="0" applyAlignment="1">
      <alignment horizont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11" fillId="22" borderId="6" xfId="0" applyFont="1" applyFill="1" applyBorder="1" applyAlignment="1">
      <alignment horizontal="center" vertical="center"/>
    </xf>
    <xf numFmtId="0" fontId="18" fillId="7" borderId="0" xfId="0" applyFont="1" applyFill="1" applyAlignment="1">
      <alignment horizontal="left" vertical="center"/>
    </xf>
    <xf numFmtId="2" fontId="0" fillId="0" borderId="4" xfId="0" applyNumberFormat="1" applyFont="1" applyBorder="1" applyAlignment="1">
      <alignment horizontal="center"/>
    </xf>
    <xf numFmtId="2" fontId="0" fillId="0" borderId="5" xfId="0" applyNumberFormat="1" applyFont="1" applyBorder="1" applyAlignment="1">
      <alignment horizontal="center"/>
    </xf>
    <xf numFmtId="0" fontId="18" fillId="4" borderId="1" xfId="0" applyFont="1" applyFill="1" applyBorder="1" applyAlignment="1">
      <alignment horizontal="center" vertical="center"/>
    </xf>
    <xf numFmtId="0" fontId="11" fillId="20" borderId="4" xfId="0" applyFont="1" applyFill="1" applyBorder="1" applyAlignment="1">
      <alignment horizontal="center" vertical="center"/>
    </xf>
    <xf numFmtId="0" fontId="11" fillId="20" borderId="5" xfId="0" applyFont="1" applyFill="1" applyBorder="1" applyAlignment="1">
      <alignment horizontal="center" vertical="center"/>
    </xf>
    <xf numFmtId="0" fontId="24" fillId="20" borderId="12" xfId="0" applyFont="1" applyFill="1" applyBorder="1" applyAlignment="1">
      <alignment horizontal="left" vertical="center"/>
    </xf>
    <xf numFmtId="0" fontId="24" fillId="20" borderId="14" xfId="0" applyFont="1" applyFill="1" applyBorder="1" applyAlignment="1">
      <alignment horizontal="left" vertical="center"/>
    </xf>
    <xf numFmtId="0" fontId="11" fillId="20" borderId="1" xfId="0" applyFont="1" applyFill="1" applyBorder="1" applyAlignment="1">
      <alignment horizontal="center" vertical="center" wrapText="1"/>
    </xf>
    <xf numFmtId="0" fontId="18" fillId="20" borderId="1" xfId="0" applyFont="1" applyFill="1" applyBorder="1" applyAlignment="1">
      <alignment horizontal="center" vertical="center" wrapText="1"/>
    </xf>
    <xf numFmtId="0" fontId="11" fillId="0" borderId="0" xfId="0" applyFont="1" applyAlignment="1">
      <alignment horizontal="left" vertical="center"/>
    </xf>
    <xf numFmtId="0" fontId="17" fillId="0" borderId="0" xfId="0" applyFont="1" applyAlignment="1">
      <alignment horizontal="center" vertical="center"/>
    </xf>
    <xf numFmtId="0" fontId="11" fillId="20" borderId="5" xfId="0" applyFont="1" applyFill="1" applyBorder="1" applyAlignment="1">
      <alignment horizontal="left" vertical="center"/>
    </xf>
    <xf numFmtId="0" fontId="11" fillId="4" borderId="1" xfId="0" applyFont="1" applyFill="1" applyBorder="1" applyAlignment="1">
      <alignment horizontal="center" vertical="center"/>
    </xf>
    <xf numFmtId="2" fontId="18" fillId="4" borderId="1" xfId="0" applyNumberFormat="1" applyFont="1" applyFill="1" applyBorder="1" applyAlignment="1">
      <alignment horizontal="center" vertical="center"/>
    </xf>
    <xf numFmtId="0" fontId="18" fillId="4" borderId="4"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5" xfId="0" applyFont="1" applyFill="1" applyBorder="1" applyAlignment="1">
      <alignment horizontal="center" vertical="center"/>
    </xf>
    <xf numFmtId="168" fontId="18" fillId="4" borderId="1" xfId="0" applyNumberFormat="1" applyFont="1" applyFill="1" applyBorder="1" applyAlignment="1">
      <alignment horizontal="center" vertical="center"/>
    </xf>
    <xf numFmtId="0" fontId="11" fillId="0" borderId="1" xfId="0" applyFont="1" applyBorder="1" applyAlignment="1">
      <alignment horizontal="center" vertical="center"/>
    </xf>
    <xf numFmtId="0" fontId="24" fillId="20" borderId="9" xfId="0" applyFont="1" applyFill="1" applyBorder="1" applyAlignment="1">
      <alignment horizontal="left" vertical="center"/>
    </xf>
    <xf numFmtId="0" fontId="16" fillId="0" borderId="0" xfId="0" applyFont="1" applyAlignment="1">
      <alignment horizontal="left" vertical="top" wrapText="1"/>
    </xf>
    <xf numFmtId="0" fontId="6" fillId="0" borderId="0" xfId="0" applyFont="1" applyAlignment="1">
      <alignment horizontal="left" vertical="center"/>
    </xf>
    <xf numFmtId="0" fontId="34" fillId="4" borderId="1" xfId="0" applyFont="1" applyFill="1" applyBorder="1" applyAlignment="1">
      <alignment horizontal="center" vertical="center"/>
    </xf>
    <xf numFmtId="2" fontId="13" fillId="4" borderId="1" xfId="24" applyFont="1" applyFill="1" applyBorder="1" applyAlignment="1">
      <alignment horizontal="center" vertical="center"/>
    </xf>
    <xf numFmtId="1" fontId="18" fillId="4" borderId="1" xfId="0" applyNumberFormat="1" applyFont="1" applyFill="1" applyBorder="1" applyAlignment="1">
      <alignment horizontal="center" vertical="center"/>
    </xf>
    <xf numFmtId="9" fontId="18" fillId="4" borderId="1" xfId="0" applyNumberFormat="1" applyFont="1" applyFill="1" applyBorder="1" applyAlignment="1">
      <alignment horizontal="center" vertical="center"/>
    </xf>
    <xf numFmtId="9" fontId="6" fillId="4"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169" fontId="18" fillId="4" borderId="1" xfId="0" applyNumberFormat="1" applyFont="1" applyFill="1" applyBorder="1" applyAlignment="1">
      <alignment horizontal="center" vertical="center"/>
    </xf>
    <xf numFmtId="0" fontId="18" fillId="20" borderId="1" xfId="0" applyFont="1" applyFill="1" applyBorder="1" applyAlignment="1">
      <alignment horizontal="center" vertical="center"/>
    </xf>
    <xf numFmtId="0" fontId="30" fillId="20" borderId="1" xfId="0" applyFont="1" applyFill="1" applyBorder="1" applyAlignment="1">
      <alignment horizontal="center" vertical="center" wrapText="1"/>
    </xf>
    <xf numFmtId="9" fontId="31" fillId="4" borderId="1" xfId="0" applyNumberFormat="1" applyFont="1" applyFill="1" applyBorder="1" applyAlignment="1">
      <alignment horizontal="center" vertical="center"/>
    </xf>
    <xf numFmtId="0" fontId="13" fillId="23" borderId="1" xfId="0" applyFont="1" applyFill="1" applyBorder="1" applyAlignment="1">
      <alignment horizontal="center" vertical="center"/>
    </xf>
    <xf numFmtId="0" fontId="13" fillId="23" borderId="4" xfId="0" applyFont="1" applyFill="1" applyBorder="1" applyAlignment="1">
      <alignment horizontal="center" vertical="center"/>
    </xf>
    <xf numFmtId="168" fontId="13" fillId="23" borderId="1" xfId="0" applyNumberFormat="1" applyFont="1" applyFill="1" applyBorder="1" applyAlignment="1">
      <alignment horizontal="center" vertical="center"/>
    </xf>
    <xf numFmtId="0" fontId="18" fillId="22" borderId="1" xfId="0" applyFont="1" applyFill="1" applyBorder="1" applyAlignment="1">
      <alignment horizontal="center" vertical="center"/>
    </xf>
    <xf numFmtId="9" fontId="18" fillId="22" borderId="1" xfId="0" applyNumberFormat="1" applyFont="1" applyFill="1" applyBorder="1" applyAlignment="1">
      <alignment horizontal="center" vertical="center"/>
    </xf>
    <xf numFmtId="9" fontId="13" fillId="23" borderId="1" xfId="0" applyNumberFormat="1" applyFont="1" applyFill="1" applyBorder="1" applyAlignment="1">
      <alignment horizontal="center" vertical="center"/>
    </xf>
    <xf numFmtId="0" fontId="28" fillId="0" borderId="0" xfId="0" applyFont="1" applyAlignment="1">
      <alignment horizontal="center" vertical="center"/>
    </xf>
    <xf numFmtId="0" fontId="16" fillId="0" borderId="0" xfId="0" applyFont="1" applyAlignment="1">
      <alignment horizontal="right" vertical="center"/>
    </xf>
    <xf numFmtId="0" fontId="11" fillId="0" borderId="0" xfId="0" applyFont="1" applyAlignment="1">
      <alignment horizontal="center" vertical="center" wrapText="1"/>
    </xf>
  </cellXfs>
  <cellStyles count="27">
    <cellStyle name="0.0" xfId="26"/>
    <cellStyle name="6.0" xfId="24"/>
    <cellStyle name="7.0" xfId="23"/>
    <cellStyle name="7.25" xfId="22"/>
    <cellStyle name="7.5" xfId="21"/>
    <cellStyle name="7.75" xfId="20"/>
    <cellStyle name="8.0" xfId="19"/>
    <cellStyle name="8.25" xfId="18"/>
    <cellStyle name="8.5" xfId="17"/>
    <cellStyle name="8.75" xfId="16"/>
    <cellStyle name="9.0" xfId="15"/>
    <cellStyle name="9.25" xfId="14"/>
    <cellStyle name="9.5" xfId="13"/>
    <cellStyle name="Ausblenden" xfId="25"/>
    <cellStyle name="Ergebnis" xfId="1"/>
    <cellStyle name="Ergebnis2" xfId="2"/>
    <cellStyle name="Gewonnen" xfId="10"/>
    <cellStyle name="Standard" xfId="0" builtinId="0"/>
    <cellStyle name="Überschrift" xfId="3"/>
    <cellStyle name="Überschrift1" xfId="4"/>
    <cellStyle name="Unbenannt1" xfId="5"/>
    <cellStyle name="Unbenannt2" xfId="6"/>
    <cellStyle name="Unbenannt3" xfId="7"/>
    <cellStyle name="Unbenannt4" xfId="8"/>
    <cellStyle name="Unbenannt5" xfId="9"/>
    <cellStyle name="Unentschieden" xfId="12"/>
    <cellStyle name="Verloren" xfId="11"/>
  </cellStyles>
  <dxfs count="3268">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EEEEEE"/>
        </patternFill>
      </fill>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EEEEEE"/>
        </patternFill>
      </fill>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EEEEEE"/>
        </patternFill>
      </fill>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EEEEEE"/>
        </patternFill>
      </fill>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FF9999"/>
        </patternFill>
      </fill>
    </dxf>
    <dxf>
      <font>
        <b/>
        <sz val="14"/>
        <color rgb="FF000000"/>
        <name val="Mangal"/>
      </font>
      <numFmt numFmtId="164" formatCode="&quot;WAHR&quot;;&quot;WAHR&quot;;&quot;FALSCH&quot;"/>
      <fill>
        <patternFill>
          <bgColor rgb="FFEEEEEE"/>
        </patternFill>
      </fill>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164" formatCode="&quot;WAHR&quot;;&quot;WAHR&quot;;&quot;FALSCH&quot;"/>
      <fill>
        <patternFill>
          <bgColor rgb="FF99FF99"/>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000000"/>
        <name val="Mangal"/>
      </font>
      <numFmt numFmtId="2" formatCode="0.00"/>
      <fill>
        <patternFill>
          <bgColor rgb="FFFFFF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9999FF"/>
        </patternFill>
      </fill>
    </dxf>
    <dxf>
      <font>
        <b/>
        <sz val="14"/>
        <color rgb="FFFFFFFF"/>
        <name val="Mangal"/>
      </font>
      <numFmt numFmtId="2" formatCode="0.00"/>
      <fill>
        <patternFill>
          <bgColor rgb="FF0066FF"/>
        </patternFill>
      </fill>
    </dxf>
    <dxf>
      <font>
        <b val="0"/>
        <color rgb="FFFFFFFF"/>
        <name val="Mangal"/>
      </font>
      <fill>
        <patternFill>
          <bgColor rgb="FFFFFFFF"/>
        </patternFill>
      </fill>
      <alignment horizontal="center" vertical="bottom" textRotation="0" wrapText="0" indent="0" shrinkToFit="0"/>
      <border diagonalUp="0" diagonalDown="0">
        <left style="hair">
          <color auto="1"/>
        </left>
        <right style="hair">
          <color auto="1"/>
        </right>
        <top style="hair">
          <color auto="1"/>
        </top>
        <bottom style="hair">
          <color auto="1"/>
        </bottom>
      </border>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FFFFFF"/>
        <name val="Mangal"/>
      </font>
      <numFmt numFmtId="2" formatCode="0.00"/>
      <fill>
        <patternFill>
          <bgColor rgb="FF0066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FF99"/>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FFFFFF"/>
        <name val="Mangal"/>
      </font>
      <numFmt numFmtId="2" formatCode="0.00"/>
      <fill>
        <patternFill>
          <bgColor rgb="FFEEEEEE"/>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
      <font>
        <b/>
        <sz val="14"/>
        <color rgb="FFFFFFFF"/>
        <name val="Mangal"/>
      </font>
      <numFmt numFmtId="2" formatCode="0.00"/>
      <fill>
        <patternFill>
          <bgColor rgb="FF0066FF"/>
        </patternFill>
      </fill>
    </dxf>
    <dxf>
      <font>
        <b/>
        <sz val="14"/>
        <color rgb="FF000000"/>
        <name val="Mangal"/>
      </font>
      <numFmt numFmtId="2" formatCode="0.00"/>
      <fill>
        <patternFill>
          <bgColor rgb="FF3399FF"/>
        </patternFill>
      </fill>
    </dxf>
    <dxf>
      <font>
        <b/>
        <sz val="14"/>
        <color rgb="FF000000"/>
        <name val="Mangal"/>
      </font>
      <numFmt numFmtId="2" formatCode="0.00"/>
      <fill>
        <patternFill>
          <bgColor rgb="FF9999FF"/>
        </patternFill>
      </fill>
    </dxf>
    <dxf>
      <font>
        <b/>
        <sz val="14"/>
        <color rgb="FF000000"/>
        <name val="Mangal"/>
      </font>
      <numFmt numFmtId="2" formatCode="0.00"/>
      <fill>
        <patternFill>
          <bgColor rgb="FFFF99FF"/>
        </patternFill>
      </fill>
    </dxf>
    <dxf>
      <font>
        <b/>
        <sz val="14"/>
        <color rgb="FF000000"/>
        <name val="Mangal"/>
      </font>
      <numFmt numFmtId="2" formatCode="0.00"/>
      <fill>
        <patternFill>
          <bgColor rgb="FFFF8080"/>
        </patternFill>
      </fill>
    </dxf>
    <dxf>
      <font>
        <b/>
        <sz val="14"/>
        <color rgb="FF000000"/>
        <name val="Mangal"/>
      </font>
      <numFmt numFmtId="2" formatCode="0.00"/>
      <fill>
        <patternFill>
          <bgColor rgb="FFFF3333"/>
        </patternFill>
      </fill>
    </dxf>
    <dxf>
      <font>
        <b/>
        <sz val="14"/>
        <color rgb="FF000000"/>
        <name val="Mangal"/>
      </font>
      <numFmt numFmtId="2" formatCode="0.00"/>
      <fill>
        <patternFill>
          <bgColor rgb="FFFF6600"/>
        </patternFill>
      </fill>
    </dxf>
    <dxf>
      <font>
        <b/>
        <sz val="14"/>
        <color rgb="FF000000"/>
        <name val="Mangal"/>
      </font>
      <numFmt numFmtId="2" formatCode="0.00"/>
      <fill>
        <patternFill>
          <bgColor rgb="FFFF9900"/>
        </patternFill>
      </fill>
    </dxf>
    <dxf>
      <font>
        <b/>
        <sz val="14"/>
        <color rgb="FF000000"/>
        <name val="Mangal"/>
      </font>
      <numFmt numFmtId="2" formatCode="0.00"/>
      <fill>
        <patternFill>
          <bgColor rgb="FFFFCC99"/>
        </patternFill>
      </fill>
    </dxf>
    <dxf>
      <font>
        <b/>
        <sz val="14"/>
        <color rgb="FF000000"/>
        <name val="Mangal"/>
      </font>
      <numFmt numFmtId="2" formatCode="0.00"/>
      <fill>
        <patternFill>
          <bgColor rgb="FFFFFFCC"/>
        </patternFill>
      </fill>
    </dxf>
    <dxf>
      <font>
        <b/>
        <sz val="14"/>
        <color rgb="FF000000"/>
        <name val="Mangal"/>
      </font>
      <numFmt numFmtId="2" formatCode="0.00"/>
      <fill>
        <patternFill>
          <bgColor rgb="FFFFFF99"/>
        </patternFill>
      </fill>
    </dxf>
    <dxf>
      <font>
        <b/>
        <sz val="14"/>
        <color rgb="FF000000"/>
        <name val="Mangal"/>
      </font>
      <numFmt numFmtId="2" formatCode="0.00"/>
      <fill>
        <patternFill>
          <bgColor rgb="FFFFFF66"/>
        </patternFill>
      </fill>
      <alignment horizontal="center" vertical="center" textRotation="0" wrapText="0" indent="0" shrinkToFit="0"/>
      <border diagonalUp="0" diagonalDown="0">
        <left style="hair">
          <color auto="1"/>
        </left>
        <right style="hair">
          <color auto="1"/>
        </right>
        <top style="hair">
          <color auto="1"/>
        </top>
        <bottom style="hair">
          <color auto="1"/>
        </bottom>
      </border>
    </dxf>
  </dxfs>
  <tableStyles count="0" defaultTableStyle="TableStyleMedium2" defaultPivotStyle="PivotStyleLight16"/>
  <colors>
    <indexedColors>
      <rgbColor rgb="FF000000"/>
      <rgbColor rgb="FFFFFFFF"/>
      <rgbColor rgb="FFFF3333"/>
      <rgbColor rgb="FF00FF00"/>
      <rgbColor rgb="FF0000FF"/>
      <rgbColor rgb="FFFFFF66"/>
      <rgbColor rgb="FFFF00FF"/>
      <rgbColor rgb="FF33FF99"/>
      <rgbColor rgb="FF800000"/>
      <rgbColor rgb="FF009900"/>
      <rgbColor rgb="FF000080"/>
      <rgbColor rgb="FF808000"/>
      <rgbColor rgb="FF800080"/>
      <rgbColor rgb="FF008080"/>
      <rgbColor rgb="FFCCCCCC"/>
      <rgbColor rgb="FF808080"/>
      <rgbColor rgb="FF9999FF"/>
      <rgbColor rgb="FF993366"/>
      <rgbColor rgb="FFFFFFCC"/>
      <rgbColor rgb="FFEEEEEE"/>
      <rgbColor rgb="FF660066"/>
      <rgbColor rgb="FFFF8080"/>
      <rgbColor rgb="FF0066FF"/>
      <rgbColor rgb="FFDDDDDD"/>
      <rgbColor rgb="FF000080"/>
      <rgbColor rgb="FFFF00FF"/>
      <rgbColor rgb="FFFFCCCC"/>
      <rgbColor rgb="FF00FFFF"/>
      <rgbColor rgb="FF800080"/>
      <rgbColor rgb="FF800000"/>
      <rgbColor rgb="FF008080"/>
      <rgbColor rgb="FF0000CC"/>
      <rgbColor rgb="FF00CCFF"/>
      <rgbColor rgb="FF99FF99"/>
      <rgbColor rgb="FFCCFFCC"/>
      <rgbColor rgb="FFFFFF99"/>
      <rgbColor rgb="FFB3B3B3"/>
      <rgbColor rgb="FFFF9999"/>
      <rgbColor rgb="FFFF99FF"/>
      <rgbColor rgb="FFFFCC99"/>
      <rgbColor rgb="FF6666FF"/>
      <rgbColor rgb="FF3399FF"/>
      <rgbColor rgb="FF99CC00"/>
      <rgbColor rgb="FFFFD32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autoTitleDeleted val="1"/>
    <c:plotArea>
      <c:layout/>
      <c:barChart>
        <c:barDir val="col"/>
        <c:grouping val="clustered"/>
        <c:varyColors val="0"/>
        <c:ser>
          <c:idx val="0"/>
          <c:order val="0"/>
          <c:tx>
            <c:strRef>
              <c:f>'Wettkampftag 1'!$R$29:$S$29</c:f>
              <c:strCache>
                <c:ptCount val="1"/>
                <c:pt idx="0">
                  <c:v>Gesamte Mannschaft</c:v>
                </c:pt>
              </c:strCache>
            </c:strRef>
          </c:tx>
          <c:spPr>
            <a:solidFill>
              <a:srgbClr val="CCCCCC"/>
            </a:solidFill>
            <a:ln>
              <a:noFill/>
            </a:ln>
          </c:spPr>
          <c:invertIfNegative val="0"/>
          <c:dLbls>
            <c:txPr>
              <a:bodyPr/>
              <a:lstStyle/>
              <a:p>
                <a:pPr>
                  <a:defRPr sz="1000" b="0" strike="noStrike" spc="-1">
                    <a:latin typeface="Arial"/>
                  </a:defRPr>
                </a:pPr>
                <a:endParaRPr lang="de-DE"/>
              </a:p>
            </c:txPr>
            <c:showLegendKey val="0"/>
            <c:showVal val="0"/>
            <c:showCatName val="0"/>
            <c:showSerName val="0"/>
            <c:showPercent val="0"/>
            <c:showBubbleSize val="1"/>
            <c:showLeaderLines val="0"/>
          </c:dLbls>
          <c:val>
            <c:numRef>
              <c:f>'Wettkampftag 1'!$T$29:$Z$29</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15515008"/>
        <c:axId val="15643776"/>
      </c:barChart>
      <c:catAx>
        <c:axId val="15515008"/>
        <c:scaling>
          <c:orientation val="minMax"/>
        </c:scaling>
        <c:delete val="0"/>
        <c:axPos val="b"/>
        <c:numFmt formatCode="General" sourceLinked="1"/>
        <c:majorTickMark val="out"/>
        <c:minorTickMark val="none"/>
        <c:tickLblPos val="nextTo"/>
        <c:spPr>
          <a:ln>
            <a:solidFill>
              <a:srgbClr val="B3B3B3"/>
            </a:solidFill>
          </a:ln>
        </c:spPr>
        <c:txPr>
          <a:bodyPr/>
          <a:lstStyle/>
          <a:p>
            <a:pPr>
              <a:defRPr sz="1000" b="0" strike="noStrike" spc="-1">
                <a:latin typeface="Arial"/>
              </a:defRPr>
            </a:pPr>
            <a:endParaRPr lang="de-DE"/>
          </a:p>
        </c:txPr>
        <c:crossAx val="15643776"/>
        <c:crosses val="autoZero"/>
        <c:auto val="1"/>
        <c:lblAlgn val="ctr"/>
        <c:lblOffset val="100"/>
        <c:noMultiLvlLbl val="1"/>
      </c:catAx>
      <c:valAx>
        <c:axId val="15643776"/>
        <c:scaling>
          <c:orientation val="minMax"/>
        </c:scaling>
        <c:delete val="0"/>
        <c:axPos val="l"/>
        <c:majorGridlines>
          <c:spPr>
            <a:ln>
              <a:solidFill>
                <a:srgbClr val="B3B3B3"/>
              </a:solidFill>
            </a:ln>
          </c:spPr>
        </c:majorGridlines>
        <c:numFmt formatCode="0.00" sourceLinked="1"/>
        <c:majorTickMark val="out"/>
        <c:minorTickMark val="none"/>
        <c:tickLblPos val="nextTo"/>
        <c:spPr>
          <a:ln>
            <a:solidFill>
              <a:srgbClr val="B3B3B3"/>
            </a:solidFill>
          </a:ln>
        </c:spPr>
        <c:txPr>
          <a:bodyPr/>
          <a:lstStyle/>
          <a:p>
            <a:pPr>
              <a:defRPr sz="1000" b="0" strike="noStrike" spc="-1">
                <a:latin typeface="Arial"/>
              </a:defRPr>
            </a:pPr>
            <a:endParaRPr lang="de-DE"/>
          </a:p>
        </c:txPr>
        <c:crossAx val="15515008"/>
        <c:crosses val="autoZero"/>
        <c:crossBetween val="between"/>
      </c:valAx>
      <c:spPr>
        <a:noFill/>
        <a:ln>
          <a:solidFill>
            <a:srgbClr val="B3B3B3"/>
          </a:solidFill>
        </a:ln>
      </c:spPr>
    </c:plotArea>
    <c:plotVisOnly val="1"/>
    <c:dispBlanksAs val="gap"/>
    <c:showDLblsOverMax val="1"/>
  </c:chart>
  <c:spPr>
    <a:solidFill>
      <a:srgbClr val="FFFFFF"/>
    </a:solidFill>
    <a:ln>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autoTitleDeleted val="1"/>
    <c:plotArea>
      <c:layout/>
      <c:barChart>
        <c:barDir val="col"/>
        <c:grouping val="clustered"/>
        <c:varyColors val="0"/>
        <c:ser>
          <c:idx val="0"/>
          <c:order val="0"/>
          <c:tx>
            <c:strRef>
              <c:f>'Wettkampftag 2'!$R$30:$S$30</c:f>
              <c:strCache>
                <c:ptCount val="1"/>
                <c:pt idx="0">
                  <c:v>Gesamte Mannschaft</c:v>
                </c:pt>
              </c:strCache>
            </c:strRef>
          </c:tx>
          <c:spPr>
            <a:solidFill>
              <a:srgbClr val="CCCCCC"/>
            </a:solidFill>
            <a:ln>
              <a:noFill/>
            </a:ln>
          </c:spPr>
          <c:invertIfNegative val="0"/>
          <c:dLbls>
            <c:txPr>
              <a:bodyPr/>
              <a:lstStyle/>
              <a:p>
                <a:pPr>
                  <a:defRPr sz="1000" b="0" strike="noStrike" spc="-1">
                    <a:latin typeface="Arial"/>
                  </a:defRPr>
                </a:pPr>
                <a:endParaRPr lang="de-DE"/>
              </a:p>
            </c:txPr>
            <c:showLegendKey val="0"/>
            <c:showVal val="0"/>
            <c:showCatName val="0"/>
            <c:showSerName val="0"/>
            <c:showPercent val="0"/>
            <c:showBubbleSize val="1"/>
            <c:showLeaderLines val="0"/>
          </c:dLbls>
          <c:val>
            <c:numRef>
              <c:f>'Wettkampftag 2'!$T$30:$Z$30</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40708352"/>
        <c:axId val="40711296"/>
      </c:barChart>
      <c:catAx>
        <c:axId val="40708352"/>
        <c:scaling>
          <c:orientation val="minMax"/>
        </c:scaling>
        <c:delete val="0"/>
        <c:axPos val="b"/>
        <c:numFmt formatCode="General" sourceLinked="1"/>
        <c:majorTickMark val="out"/>
        <c:minorTickMark val="none"/>
        <c:tickLblPos val="nextTo"/>
        <c:spPr>
          <a:ln>
            <a:solidFill>
              <a:srgbClr val="B3B3B3"/>
            </a:solidFill>
          </a:ln>
        </c:spPr>
        <c:txPr>
          <a:bodyPr/>
          <a:lstStyle/>
          <a:p>
            <a:pPr>
              <a:defRPr sz="1000" b="0" strike="noStrike" spc="-1">
                <a:latin typeface="Arial"/>
              </a:defRPr>
            </a:pPr>
            <a:endParaRPr lang="de-DE"/>
          </a:p>
        </c:txPr>
        <c:crossAx val="40711296"/>
        <c:crosses val="autoZero"/>
        <c:auto val="1"/>
        <c:lblAlgn val="ctr"/>
        <c:lblOffset val="100"/>
        <c:noMultiLvlLbl val="1"/>
      </c:catAx>
      <c:valAx>
        <c:axId val="40711296"/>
        <c:scaling>
          <c:orientation val="minMax"/>
        </c:scaling>
        <c:delete val="0"/>
        <c:axPos val="l"/>
        <c:majorGridlines>
          <c:spPr>
            <a:ln>
              <a:solidFill>
                <a:srgbClr val="B3B3B3"/>
              </a:solidFill>
            </a:ln>
          </c:spPr>
        </c:majorGridlines>
        <c:numFmt formatCode="0.00" sourceLinked="1"/>
        <c:majorTickMark val="out"/>
        <c:minorTickMark val="none"/>
        <c:tickLblPos val="nextTo"/>
        <c:spPr>
          <a:ln>
            <a:solidFill>
              <a:srgbClr val="B3B3B3"/>
            </a:solidFill>
          </a:ln>
        </c:spPr>
        <c:txPr>
          <a:bodyPr/>
          <a:lstStyle/>
          <a:p>
            <a:pPr>
              <a:defRPr sz="1000" b="0" strike="noStrike" spc="-1">
                <a:latin typeface="Arial"/>
              </a:defRPr>
            </a:pPr>
            <a:endParaRPr lang="de-DE"/>
          </a:p>
        </c:txPr>
        <c:crossAx val="40708352"/>
        <c:crosses val="autoZero"/>
        <c:crossBetween val="between"/>
      </c:valAx>
      <c:spPr>
        <a:noFill/>
        <a:ln>
          <a:solidFill>
            <a:srgbClr val="B3B3B3"/>
          </a:solidFill>
        </a:ln>
      </c:spPr>
    </c:plotArea>
    <c:plotVisOnly val="1"/>
    <c:dispBlanksAs val="gap"/>
    <c:showDLblsOverMax val="1"/>
  </c:chart>
  <c:spPr>
    <a:solidFill>
      <a:srgbClr val="FFFFFF"/>
    </a:solidFill>
    <a:ln>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autoTitleDeleted val="1"/>
    <c:plotArea>
      <c:layout/>
      <c:barChart>
        <c:barDir val="col"/>
        <c:grouping val="clustered"/>
        <c:varyColors val="0"/>
        <c:ser>
          <c:idx val="0"/>
          <c:order val="0"/>
          <c:tx>
            <c:strRef>
              <c:f>'Wettkampftag 3'!$R$30:$S$30</c:f>
              <c:strCache>
                <c:ptCount val="1"/>
                <c:pt idx="0">
                  <c:v>Gesamte Mannschaft</c:v>
                </c:pt>
              </c:strCache>
            </c:strRef>
          </c:tx>
          <c:spPr>
            <a:solidFill>
              <a:srgbClr val="CCCCCC"/>
            </a:solidFill>
            <a:ln>
              <a:noFill/>
            </a:ln>
          </c:spPr>
          <c:invertIfNegative val="0"/>
          <c:dLbls>
            <c:txPr>
              <a:bodyPr/>
              <a:lstStyle/>
              <a:p>
                <a:pPr>
                  <a:defRPr sz="1000" b="0" strike="noStrike" spc="-1">
                    <a:latin typeface="Arial"/>
                  </a:defRPr>
                </a:pPr>
                <a:endParaRPr lang="de-DE"/>
              </a:p>
            </c:txPr>
            <c:showLegendKey val="0"/>
            <c:showVal val="0"/>
            <c:showCatName val="0"/>
            <c:showSerName val="0"/>
            <c:showPercent val="0"/>
            <c:showBubbleSize val="1"/>
            <c:showLeaderLines val="0"/>
          </c:dLbls>
          <c:val>
            <c:numRef>
              <c:f>'Wettkampftag 3'!$T$30:$Z$30</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158069120"/>
        <c:axId val="158071040"/>
      </c:barChart>
      <c:catAx>
        <c:axId val="158069120"/>
        <c:scaling>
          <c:orientation val="minMax"/>
        </c:scaling>
        <c:delete val="0"/>
        <c:axPos val="b"/>
        <c:numFmt formatCode="General" sourceLinked="1"/>
        <c:majorTickMark val="out"/>
        <c:minorTickMark val="none"/>
        <c:tickLblPos val="nextTo"/>
        <c:spPr>
          <a:ln>
            <a:solidFill>
              <a:srgbClr val="B3B3B3"/>
            </a:solidFill>
          </a:ln>
        </c:spPr>
        <c:txPr>
          <a:bodyPr/>
          <a:lstStyle/>
          <a:p>
            <a:pPr>
              <a:defRPr sz="1000" b="0" strike="noStrike" spc="-1">
                <a:latin typeface="Arial"/>
              </a:defRPr>
            </a:pPr>
            <a:endParaRPr lang="de-DE"/>
          </a:p>
        </c:txPr>
        <c:crossAx val="158071040"/>
        <c:crosses val="autoZero"/>
        <c:auto val="1"/>
        <c:lblAlgn val="ctr"/>
        <c:lblOffset val="100"/>
        <c:noMultiLvlLbl val="1"/>
      </c:catAx>
      <c:valAx>
        <c:axId val="158071040"/>
        <c:scaling>
          <c:orientation val="minMax"/>
        </c:scaling>
        <c:delete val="0"/>
        <c:axPos val="l"/>
        <c:majorGridlines>
          <c:spPr>
            <a:ln>
              <a:solidFill>
                <a:srgbClr val="B3B3B3"/>
              </a:solidFill>
            </a:ln>
          </c:spPr>
        </c:majorGridlines>
        <c:numFmt formatCode="0.00" sourceLinked="1"/>
        <c:majorTickMark val="out"/>
        <c:minorTickMark val="none"/>
        <c:tickLblPos val="nextTo"/>
        <c:spPr>
          <a:ln>
            <a:solidFill>
              <a:srgbClr val="B3B3B3"/>
            </a:solidFill>
          </a:ln>
        </c:spPr>
        <c:txPr>
          <a:bodyPr/>
          <a:lstStyle/>
          <a:p>
            <a:pPr>
              <a:defRPr sz="1000" b="0" strike="noStrike" spc="-1">
                <a:latin typeface="Arial"/>
              </a:defRPr>
            </a:pPr>
            <a:endParaRPr lang="de-DE"/>
          </a:p>
        </c:txPr>
        <c:crossAx val="158069120"/>
        <c:crosses val="autoZero"/>
        <c:crossBetween val="between"/>
      </c:valAx>
      <c:spPr>
        <a:noFill/>
        <a:ln>
          <a:solidFill>
            <a:srgbClr val="B3B3B3"/>
          </a:solidFill>
        </a:ln>
      </c:spPr>
    </c:plotArea>
    <c:plotVisOnly val="1"/>
    <c:dispBlanksAs val="gap"/>
    <c:showDLblsOverMax val="1"/>
  </c:chart>
  <c:spPr>
    <a:solidFill>
      <a:srgbClr val="FFFFFF"/>
    </a:solidFill>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autoTitleDeleted val="1"/>
    <c:plotArea>
      <c:layout/>
      <c:barChart>
        <c:barDir val="col"/>
        <c:grouping val="clustered"/>
        <c:varyColors val="0"/>
        <c:ser>
          <c:idx val="0"/>
          <c:order val="0"/>
          <c:spPr>
            <a:solidFill>
              <a:srgbClr val="CCCCCC"/>
            </a:solidFill>
            <a:ln>
              <a:noFill/>
            </a:ln>
          </c:spPr>
          <c:invertIfNegative val="0"/>
          <c:dLbls>
            <c:txPr>
              <a:bodyPr/>
              <a:lstStyle/>
              <a:p>
                <a:pPr>
                  <a:defRPr sz="1000" b="0" strike="noStrike" spc="-1">
                    <a:latin typeface="Arial"/>
                  </a:defRPr>
                </a:pPr>
                <a:endParaRPr lang="de-DE"/>
              </a:p>
            </c:txPr>
            <c:showLegendKey val="0"/>
            <c:showVal val="0"/>
            <c:showCatName val="0"/>
            <c:showSerName val="0"/>
            <c:showPercent val="0"/>
            <c:showBubbleSize val="1"/>
            <c:showLeaderLines val="0"/>
          </c:dLbls>
          <c:val>
            <c:numRef>
              <c:f>'Wettkampftag 4'!$T$30:$Z$30</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209376768"/>
        <c:axId val="209503744"/>
      </c:barChart>
      <c:catAx>
        <c:axId val="209376768"/>
        <c:scaling>
          <c:orientation val="minMax"/>
        </c:scaling>
        <c:delete val="0"/>
        <c:axPos val="b"/>
        <c:numFmt formatCode="General" sourceLinked="1"/>
        <c:majorTickMark val="out"/>
        <c:minorTickMark val="none"/>
        <c:tickLblPos val="nextTo"/>
        <c:spPr>
          <a:ln>
            <a:solidFill>
              <a:srgbClr val="B3B3B3"/>
            </a:solidFill>
          </a:ln>
        </c:spPr>
        <c:txPr>
          <a:bodyPr/>
          <a:lstStyle/>
          <a:p>
            <a:pPr>
              <a:defRPr sz="1000" b="0" strike="noStrike" spc="-1">
                <a:latin typeface="Arial"/>
              </a:defRPr>
            </a:pPr>
            <a:endParaRPr lang="de-DE"/>
          </a:p>
        </c:txPr>
        <c:crossAx val="209503744"/>
        <c:crosses val="autoZero"/>
        <c:auto val="1"/>
        <c:lblAlgn val="ctr"/>
        <c:lblOffset val="100"/>
        <c:noMultiLvlLbl val="1"/>
      </c:catAx>
      <c:valAx>
        <c:axId val="209503744"/>
        <c:scaling>
          <c:orientation val="minMax"/>
        </c:scaling>
        <c:delete val="0"/>
        <c:axPos val="l"/>
        <c:majorGridlines>
          <c:spPr>
            <a:ln>
              <a:solidFill>
                <a:srgbClr val="B3B3B3"/>
              </a:solidFill>
            </a:ln>
          </c:spPr>
        </c:majorGridlines>
        <c:numFmt formatCode="0.00" sourceLinked="1"/>
        <c:majorTickMark val="out"/>
        <c:minorTickMark val="none"/>
        <c:tickLblPos val="nextTo"/>
        <c:spPr>
          <a:ln>
            <a:solidFill>
              <a:srgbClr val="B3B3B3"/>
            </a:solidFill>
          </a:ln>
        </c:spPr>
        <c:txPr>
          <a:bodyPr/>
          <a:lstStyle/>
          <a:p>
            <a:pPr>
              <a:defRPr sz="1000" b="0" strike="noStrike" spc="-1">
                <a:latin typeface="Arial"/>
              </a:defRPr>
            </a:pPr>
            <a:endParaRPr lang="de-DE"/>
          </a:p>
        </c:txPr>
        <c:crossAx val="209376768"/>
        <c:crosses val="autoZero"/>
        <c:crossBetween val="between"/>
      </c:valAx>
      <c:spPr>
        <a:noFill/>
        <a:ln>
          <a:solidFill>
            <a:srgbClr val="B3B3B3"/>
          </a:solidFill>
        </a:ln>
      </c:spPr>
    </c:plotArea>
    <c:plotVisOnly val="1"/>
    <c:dispBlanksAs val="gap"/>
    <c:showDLblsOverMax val="1"/>
  </c:chart>
  <c:spPr>
    <a:solidFill>
      <a:srgbClr val="FFFFFF"/>
    </a:solidFill>
    <a:ln>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autoTitleDeleted val="1"/>
    <c:plotArea>
      <c:layout>
        <c:manualLayout>
          <c:layoutTarget val="inner"/>
          <c:xMode val="edge"/>
          <c:yMode val="edge"/>
          <c:x val="5.3648680937776153E-2"/>
          <c:y val="3.1041539085288006E-2"/>
          <c:w val="0.92730008598452296"/>
          <c:h val="0.85127725023405099"/>
        </c:manualLayout>
      </c:layout>
      <c:lineChart>
        <c:grouping val="standard"/>
        <c:varyColors val="0"/>
        <c:ser>
          <c:idx val="0"/>
          <c:order val="0"/>
          <c:tx>
            <c:strRef>
              <c:f>Gesamt!$B$19</c:f>
              <c:strCache>
                <c:ptCount val="1"/>
                <c:pt idx="0">
                  <c:v>NN</c:v>
                </c:pt>
              </c:strCache>
            </c:strRef>
          </c:tx>
          <c:spPr>
            <a:ln w="18360">
              <a:noFill/>
            </a:ln>
          </c:spPr>
          <c:marker>
            <c:symbol val="square"/>
            <c:size val="6"/>
            <c:spPr>
              <a:solidFill>
                <a:srgbClr val="FF3333"/>
              </a:solidFill>
            </c:spPr>
          </c:marker>
          <c:dLbls>
            <c:txPr>
              <a:bodyPr/>
              <a:lstStyle/>
              <a:p>
                <a:pPr>
                  <a:defRPr sz="1000" b="0" strike="noStrike" spc="-1">
                    <a:latin typeface="Arial"/>
                  </a:defRPr>
                </a:pPr>
                <a:endParaRPr lang="de-DE"/>
              </a:p>
            </c:txPr>
            <c:showLegendKey val="0"/>
            <c:showVal val="0"/>
            <c:showCatName val="0"/>
            <c:showSerName val="0"/>
            <c:showPercent val="0"/>
            <c:showBubbleSize val="1"/>
            <c:showLeaderLines val="0"/>
          </c:dLbls>
          <c:val>
            <c:numRef>
              <c:f>Gesamt!$C$19:$AD$19</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1"/>
          <c:order val="1"/>
          <c:tx>
            <c:strRef>
              <c:f>Gesamt!$B$20</c:f>
              <c:strCache>
                <c:ptCount val="1"/>
                <c:pt idx="0">
                  <c:v>NN</c:v>
                </c:pt>
              </c:strCache>
            </c:strRef>
          </c:tx>
          <c:spPr>
            <a:ln w="18360">
              <a:noFill/>
            </a:ln>
          </c:spPr>
          <c:marker>
            <c:symbol val="square"/>
            <c:size val="6"/>
            <c:spPr>
              <a:solidFill>
                <a:srgbClr val="FFD320"/>
              </a:solidFill>
            </c:spPr>
          </c:marker>
          <c:dLbls>
            <c:txPr>
              <a:bodyPr/>
              <a:lstStyle/>
              <a:p>
                <a:pPr>
                  <a:defRPr sz="1000" b="0" strike="noStrike" spc="-1">
                    <a:latin typeface="Arial"/>
                  </a:defRPr>
                </a:pPr>
                <a:endParaRPr lang="de-DE"/>
              </a:p>
            </c:txPr>
            <c:showLegendKey val="0"/>
            <c:showVal val="0"/>
            <c:showCatName val="0"/>
            <c:showSerName val="0"/>
            <c:showPercent val="0"/>
            <c:showBubbleSize val="1"/>
            <c:showLeaderLines val="0"/>
          </c:dLbls>
          <c:val>
            <c:numRef>
              <c:f>Gesamt!$C$20:$AD$20</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2"/>
          <c:tx>
            <c:strRef>
              <c:f>Gesamt!$B$21</c:f>
              <c:strCache>
                <c:ptCount val="1"/>
                <c:pt idx="0">
                  <c:v>NN</c:v>
                </c:pt>
              </c:strCache>
            </c:strRef>
          </c:tx>
          <c:spPr>
            <a:ln w="18360">
              <a:noFill/>
            </a:ln>
          </c:spPr>
          <c:marker>
            <c:symbol val="square"/>
            <c:size val="6"/>
            <c:spPr>
              <a:solidFill>
                <a:srgbClr val="FF9900"/>
              </a:solidFill>
            </c:spPr>
          </c:marker>
          <c:dLbls>
            <c:txPr>
              <a:bodyPr/>
              <a:lstStyle/>
              <a:p>
                <a:pPr>
                  <a:defRPr sz="1000" b="0" strike="noStrike" spc="-1">
                    <a:latin typeface="Arial"/>
                  </a:defRPr>
                </a:pPr>
                <a:endParaRPr lang="de-DE"/>
              </a:p>
            </c:txPr>
            <c:showLegendKey val="0"/>
            <c:showVal val="0"/>
            <c:showCatName val="0"/>
            <c:showSerName val="0"/>
            <c:showPercent val="0"/>
            <c:showBubbleSize val="1"/>
            <c:showLeaderLines val="0"/>
          </c:dLbls>
          <c:val>
            <c:numRef>
              <c:f>Gesamt!$C$21:$AD$21</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3"/>
          <c:tx>
            <c:strRef>
              <c:f>Gesamt!$B$22</c:f>
              <c:strCache>
                <c:ptCount val="1"/>
                <c:pt idx="0">
                  <c:v>NN</c:v>
                </c:pt>
              </c:strCache>
            </c:strRef>
          </c:tx>
          <c:spPr>
            <a:ln w="18360">
              <a:noFill/>
            </a:ln>
          </c:spPr>
          <c:marker>
            <c:symbol val="square"/>
            <c:size val="6"/>
            <c:spPr>
              <a:solidFill>
                <a:srgbClr val="6666FF"/>
              </a:solidFill>
            </c:spPr>
          </c:marker>
          <c:dLbls>
            <c:txPr>
              <a:bodyPr/>
              <a:lstStyle/>
              <a:p>
                <a:pPr>
                  <a:defRPr sz="1000" b="0" strike="noStrike" spc="-1">
                    <a:latin typeface="Arial"/>
                  </a:defRPr>
                </a:pPr>
                <a:endParaRPr lang="de-DE"/>
              </a:p>
            </c:txPr>
            <c:showLegendKey val="0"/>
            <c:showVal val="0"/>
            <c:showCatName val="0"/>
            <c:showSerName val="0"/>
            <c:showPercent val="0"/>
            <c:showBubbleSize val="1"/>
            <c:showLeaderLines val="0"/>
          </c:dLbls>
          <c:val>
            <c:numRef>
              <c:f>Gesamt!$C$22:$AD$22</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4"/>
          <c:tx>
            <c:strRef>
              <c:f>Gesamt!$B$23</c:f>
              <c:strCache>
                <c:ptCount val="1"/>
                <c:pt idx="0">
                  <c:v>NN</c:v>
                </c:pt>
              </c:strCache>
            </c:strRef>
          </c:tx>
          <c:spPr>
            <a:ln w="18360">
              <a:noFill/>
            </a:ln>
          </c:spPr>
          <c:marker>
            <c:symbol val="square"/>
            <c:size val="6"/>
            <c:spPr>
              <a:solidFill>
                <a:srgbClr val="00CCFF"/>
              </a:solidFill>
            </c:spPr>
          </c:marker>
          <c:dLbls>
            <c:txPr>
              <a:bodyPr/>
              <a:lstStyle/>
              <a:p>
                <a:pPr>
                  <a:defRPr sz="1000" b="0" strike="noStrike" spc="-1">
                    <a:latin typeface="Arial"/>
                  </a:defRPr>
                </a:pPr>
                <a:endParaRPr lang="de-DE"/>
              </a:p>
            </c:txPr>
            <c:showLegendKey val="0"/>
            <c:showVal val="0"/>
            <c:showCatName val="0"/>
            <c:showSerName val="0"/>
            <c:showPercent val="0"/>
            <c:showBubbleSize val="1"/>
            <c:showLeaderLines val="0"/>
          </c:dLbls>
          <c:val>
            <c:numRef>
              <c:f>Gesamt!$C$23:$AD$23</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5"/>
          <c:order val="5"/>
          <c:tx>
            <c:strRef>
              <c:f>Gesamt!$B$24</c:f>
              <c:strCache>
                <c:ptCount val="1"/>
                <c:pt idx="0">
                  <c:v>NN</c:v>
                </c:pt>
              </c:strCache>
            </c:strRef>
          </c:tx>
          <c:spPr>
            <a:ln w="18360">
              <a:noFill/>
            </a:ln>
          </c:spPr>
          <c:marker>
            <c:symbol val="square"/>
            <c:size val="6"/>
            <c:spPr>
              <a:solidFill>
                <a:srgbClr val="33FF99"/>
              </a:solidFill>
            </c:spPr>
          </c:marker>
          <c:dLbls>
            <c:txPr>
              <a:bodyPr/>
              <a:lstStyle/>
              <a:p>
                <a:pPr>
                  <a:defRPr sz="1000" b="0" strike="noStrike" spc="-1">
                    <a:latin typeface="Arial"/>
                  </a:defRPr>
                </a:pPr>
                <a:endParaRPr lang="de-DE"/>
              </a:p>
            </c:txPr>
            <c:showLegendKey val="0"/>
            <c:showVal val="0"/>
            <c:showCatName val="0"/>
            <c:showSerName val="0"/>
            <c:showPercent val="0"/>
            <c:showBubbleSize val="1"/>
            <c:showLeaderLines val="0"/>
          </c:dLbls>
          <c:val>
            <c:numRef>
              <c:f>Gesamt!$C$24:$AD$24</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8"/>
          <c:order val="6"/>
          <c:tx>
            <c:strRef>
              <c:f>Gesamt!$B$25</c:f>
              <c:strCache>
                <c:ptCount val="1"/>
                <c:pt idx="0">
                  <c:v>NN</c:v>
                </c:pt>
              </c:strCache>
            </c:strRef>
          </c:tx>
          <c:spPr>
            <a:ln w="28575">
              <a:noFill/>
            </a:ln>
          </c:spPr>
          <c:val>
            <c:numRef>
              <c:f>Gesamt!$C$25:$AD$25</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9"/>
          <c:order val="7"/>
          <c:tx>
            <c:strRef>
              <c:f>Gesamt!$B$26</c:f>
              <c:strCache>
                <c:ptCount val="1"/>
                <c:pt idx="0">
                  <c:v>NN</c:v>
                </c:pt>
              </c:strCache>
            </c:strRef>
          </c:tx>
          <c:spPr>
            <a:ln w="28575">
              <a:noFill/>
            </a:ln>
          </c:spPr>
          <c:val>
            <c:numRef>
              <c:f>Gesamt!$C$26:$AD$26</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10"/>
          <c:order val="8"/>
          <c:tx>
            <c:strRef>
              <c:f>Gesamt!$B$27</c:f>
              <c:strCache>
                <c:ptCount val="1"/>
                <c:pt idx="0">
                  <c:v>NN</c:v>
                </c:pt>
              </c:strCache>
            </c:strRef>
          </c:tx>
          <c:spPr>
            <a:ln w="28575">
              <a:noFill/>
            </a:ln>
          </c:spPr>
          <c:val>
            <c:numRef>
              <c:f>Gesamt!$C$27:$AD$27</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11"/>
          <c:order val="9"/>
          <c:tx>
            <c:strRef>
              <c:f>Gesamt!$B$28</c:f>
              <c:strCache>
                <c:ptCount val="1"/>
                <c:pt idx="0">
                  <c:v>NN</c:v>
                </c:pt>
              </c:strCache>
            </c:strRef>
          </c:tx>
          <c:spPr>
            <a:ln w="28575">
              <a:noFill/>
            </a:ln>
          </c:spPr>
          <c:val>
            <c:numRef>
              <c:f>Gesamt!$C$28:$AD$28</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6"/>
          <c:order val="10"/>
          <c:tx>
            <c:strRef>
              <c:f>Gesamt!$A$15</c:f>
              <c:strCache>
                <c:ptCount val="1"/>
                <c:pt idx="0">
                  <c:v>Gesamte Mannschaft</c:v>
                </c:pt>
              </c:strCache>
            </c:strRef>
          </c:tx>
          <c:spPr>
            <a:ln w="91440">
              <a:solidFill>
                <a:srgbClr val="B2B2B2">
                  <a:alpha val="50000"/>
                </a:srgbClr>
              </a:solidFill>
              <a:round/>
            </a:ln>
          </c:spPr>
          <c:marker>
            <c:symbol val="none"/>
          </c:marker>
          <c:dLbls>
            <c:txPr>
              <a:bodyPr/>
              <a:lstStyle/>
              <a:p>
                <a:pPr>
                  <a:defRPr sz="1000" b="0" strike="noStrike" spc="-1">
                    <a:latin typeface="Arial"/>
                  </a:defRPr>
                </a:pPr>
                <a:endParaRPr lang="de-DE"/>
              </a:p>
            </c:txPr>
            <c:showLegendKey val="0"/>
            <c:showVal val="0"/>
            <c:showCatName val="0"/>
            <c:showSerName val="0"/>
            <c:showPercent val="0"/>
            <c:showBubbleSize val="1"/>
            <c:showLeaderLines val="0"/>
          </c:dLbls>
          <c:val>
            <c:numRef>
              <c:f>Gesamt!$C$15:$AD$15</c:f>
              <c:numCache>
                <c:formatCode>0.00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7"/>
          <c:order val="11"/>
          <c:tx>
            <c:v>kumuliertes Mittel</c:v>
          </c:tx>
          <c:spPr>
            <a:ln w="9000">
              <a:solidFill>
                <a:srgbClr val="000000"/>
              </a:solidFill>
              <a:round/>
            </a:ln>
          </c:spPr>
          <c:marker>
            <c:symbol val="none"/>
          </c:marker>
          <c:dLbls>
            <c:txPr>
              <a:bodyPr/>
              <a:lstStyle/>
              <a:p>
                <a:pPr>
                  <a:defRPr sz="1000" b="0" strike="noStrike" spc="-1">
                    <a:latin typeface="Arial"/>
                  </a:defRPr>
                </a:pPr>
                <a:endParaRPr lang="de-DE"/>
              </a:p>
            </c:txPr>
            <c:showLegendKey val="0"/>
            <c:showVal val="0"/>
            <c:showCatName val="0"/>
            <c:showSerName val="0"/>
            <c:showPercent val="0"/>
            <c:showBubbleSize val="1"/>
            <c:showLeaderLines val="0"/>
          </c:dLbls>
          <c:val>
            <c:numRef>
              <c:f>Gesamt!$C$17:$AD$17</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dLbls>
          <c:showLegendKey val="0"/>
          <c:showVal val="0"/>
          <c:showCatName val="0"/>
          <c:showSerName val="0"/>
          <c:showPercent val="0"/>
          <c:showBubbleSize val="0"/>
        </c:dLbls>
        <c:hiLowLines>
          <c:spPr>
            <a:ln>
              <a:noFill/>
            </a:ln>
          </c:spPr>
        </c:hiLowLines>
        <c:marker val="1"/>
        <c:smooth val="0"/>
        <c:axId val="211709312"/>
        <c:axId val="211711104"/>
      </c:lineChart>
      <c:catAx>
        <c:axId val="211709312"/>
        <c:scaling>
          <c:orientation val="minMax"/>
        </c:scaling>
        <c:delete val="0"/>
        <c:axPos val="b"/>
        <c:majorGridlines>
          <c:spPr>
            <a:ln>
              <a:solidFill>
                <a:srgbClr val="B3B3B3"/>
              </a:solidFill>
            </a:ln>
          </c:spPr>
        </c:majorGridlines>
        <c:numFmt formatCode="General" sourceLinked="1"/>
        <c:majorTickMark val="out"/>
        <c:minorTickMark val="none"/>
        <c:tickLblPos val="nextTo"/>
        <c:spPr>
          <a:ln>
            <a:solidFill>
              <a:srgbClr val="B3B3B3"/>
            </a:solidFill>
          </a:ln>
        </c:spPr>
        <c:txPr>
          <a:bodyPr/>
          <a:lstStyle/>
          <a:p>
            <a:pPr>
              <a:defRPr sz="1000" b="0" strike="noStrike" spc="-1">
                <a:latin typeface="Arial"/>
              </a:defRPr>
            </a:pPr>
            <a:endParaRPr lang="de-DE"/>
          </a:p>
        </c:txPr>
        <c:crossAx val="211711104"/>
        <c:crosses val="autoZero"/>
        <c:auto val="1"/>
        <c:lblAlgn val="ctr"/>
        <c:lblOffset val="100"/>
        <c:noMultiLvlLbl val="1"/>
      </c:catAx>
      <c:valAx>
        <c:axId val="211711104"/>
        <c:scaling>
          <c:orientation val="minMax"/>
          <c:max val="10"/>
          <c:min val="7"/>
        </c:scaling>
        <c:delete val="0"/>
        <c:axPos val="l"/>
        <c:majorGridlines>
          <c:spPr>
            <a:ln>
              <a:solidFill>
                <a:srgbClr val="B3B3B3"/>
              </a:solidFill>
            </a:ln>
          </c:spPr>
        </c:majorGridlines>
        <c:numFmt formatCode="0.00" sourceLinked="0"/>
        <c:majorTickMark val="out"/>
        <c:minorTickMark val="none"/>
        <c:tickLblPos val="nextTo"/>
        <c:spPr>
          <a:ln>
            <a:solidFill>
              <a:srgbClr val="B3B3B3"/>
            </a:solidFill>
          </a:ln>
        </c:spPr>
        <c:txPr>
          <a:bodyPr/>
          <a:lstStyle/>
          <a:p>
            <a:pPr>
              <a:defRPr sz="1000" b="0" strike="noStrike" spc="-1">
                <a:latin typeface="Arial"/>
              </a:defRPr>
            </a:pPr>
            <a:endParaRPr lang="de-DE"/>
          </a:p>
        </c:txPr>
        <c:crossAx val="211709312"/>
        <c:crossesAt val="1"/>
        <c:crossBetween val="midCat"/>
        <c:majorUnit val="0.5"/>
        <c:minorUnit val="0.5"/>
      </c:valAx>
      <c:spPr>
        <a:noFill/>
        <a:ln>
          <a:solidFill>
            <a:srgbClr val="B3B3B3"/>
          </a:solidFill>
        </a:ln>
      </c:spPr>
    </c:plotArea>
    <c:legend>
      <c:legendPos val="r"/>
      <c:layout>
        <c:manualLayout>
          <c:xMode val="edge"/>
          <c:yMode val="edge"/>
          <c:x val="0.13524692621435469"/>
          <c:y val="6.4400766867350925E-2"/>
          <c:w val="0.82079201118685741"/>
          <c:h val="0.24264310911014017"/>
        </c:manualLayout>
      </c:layout>
      <c:overlay val="1"/>
      <c:spPr>
        <a:solidFill>
          <a:srgbClr val="FFFFFF"/>
        </a:solidFill>
        <a:ln>
          <a:noFill/>
        </a:ln>
      </c:spPr>
      <c:txPr>
        <a:bodyPr/>
        <a:lstStyle/>
        <a:p>
          <a:pPr>
            <a:defRPr sz="1000" b="0" strike="noStrike" spc="-1">
              <a:latin typeface="Arial"/>
            </a:defRPr>
          </a:pPr>
          <a:endParaRPr lang="de-DE"/>
        </a:p>
      </c:txPr>
    </c:legend>
    <c:plotVisOnly val="1"/>
    <c:dispBlanksAs val="gap"/>
    <c:showDLblsOverMax val="1"/>
  </c:chart>
  <c:spPr>
    <a:solidFill>
      <a:srgbClr val="FFFFFF"/>
    </a:solidFill>
    <a:ln>
      <a:no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autoTitleDeleted val="1"/>
    <c:plotArea>
      <c:layout>
        <c:manualLayout>
          <c:layoutTarget val="inner"/>
          <c:xMode val="edge"/>
          <c:yMode val="edge"/>
          <c:x val="0.107315761161915"/>
          <c:y val="4.6844660194174798E-2"/>
          <c:w val="0.89232562309485397"/>
          <c:h val="0.65"/>
        </c:manualLayout>
      </c:layout>
      <c:barChart>
        <c:barDir val="col"/>
        <c:grouping val="clustered"/>
        <c:varyColors val="0"/>
        <c:ser>
          <c:idx val="0"/>
          <c:order val="0"/>
          <c:tx>
            <c:strRef>
              <c:f>Basics!$A$1</c:f>
              <c:strCache>
                <c:ptCount val="1"/>
              </c:strCache>
            </c:strRef>
          </c:tx>
          <c:spPr>
            <a:solidFill>
              <a:srgbClr val="CCCCCC"/>
            </a:solidFill>
            <a:ln>
              <a:noFill/>
            </a:ln>
          </c:spPr>
          <c:invertIfNegative val="0"/>
          <c:dLbls>
            <c:txPr>
              <a:bodyPr/>
              <a:lstStyle/>
              <a:p>
                <a:pPr>
                  <a:defRPr sz="1000" b="0" strike="noStrike" spc="-1">
                    <a:latin typeface="Arial"/>
                  </a:defRPr>
                </a:pPr>
                <a:endParaRPr lang="de-DE"/>
              </a:p>
            </c:txPr>
            <c:showLegendKey val="0"/>
            <c:showVal val="0"/>
            <c:showCatName val="0"/>
            <c:showSerName val="0"/>
            <c:showPercent val="0"/>
            <c:showBubbleSize val="1"/>
            <c:showLeaderLines val="0"/>
          </c:dLbls>
          <c:val>
            <c:numRef>
              <c:f>Statistik!$Z$28:$AF$28</c:f>
              <c:numCache>
                <c:formatCode>0.000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209760640"/>
        <c:axId val="209762560"/>
      </c:barChart>
      <c:catAx>
        <c:axId val="209760640"/>
        <c:scaling>
          <c:orientation val="minMax"/>
        </c:scaling>
        <c:delete val="0"/>
        <c:axPos val="b"/>
        <c:title>
          <c:tx>
            <c:rich>
              <a:bodyPr rot="0"/>
              <a:lstStyle/>
              <a:p>
                <a:pPr>
                  <a:defRPr sz="900" b="0" strike="noStrike" spc="-1">
                    <a:latin typeface="Arial"/>
                  </a:defRPr>
                </a:pPr>
                <a:r>
                  <a:rPr lang="de-DE" sz="900" b="0" strike="noStrike" spc="-1">
                    <a:latin typeface="Arial"/>
                  </a:rPr>
                  <a:t>Durchschnittsleistung nach Match³</a:t>
                </a:r>
              </a:p>
            </c:rich>
          </c:tx>
          <c:overlay val="0"/>
          <c:spPr>
            <a:noFill/>
            <a:ln>
              <a:noFill/>
            </a:ln>
          </c:spPr>
        </c:title>
        <c:numFmt formatCode="General" sourceLinked="1"/>
        <c:majorTickMark val="out"/>
        <c:minorTickMark val="none"/>
        <c:tickLblPos val="nextTo"/>
        <c:spPr>
          <a:ln>
            <a:solidFill>
              <a:srgbClr val="B3B3B3"/>
            </a:solidFill>
          </a:ln>
        </c:spPr>
        <c:txPr>
          <a:bodyPr/>
          <a:lstStyle/>
          <a:p>
            <a:pPr>
              <a:defRPr sz="1000" b="0" strike="noStrike" spc="-1">
                <a:latin typeface="Arial"/>
              </a:defRPr>
            </a:pPr>
            <a:endParaRPr lang="de-DE"/>
          </a:p>
        </c:txPr>
        <c:crossAx val="209762560"/>
        <c:crosses val="autoZero"/>
        <c:auto val="1"/>
        <c:lblAlgn val="ctr"/>
        <c:lblOffset val="100"/>
        <c:noMultiLvlLbl val="1"/>
      </c:catAx>
      <c:valAx>
        <c:axId val="209762560"/>
        <c:scaling>
          <c:orientation val="minMax"/>
        </c:scaling>
        <c:delete val="0"/>
        <c:axPos val="l"/>
        <c:majorGridlines>
          <c:spPr>
            <a:ln>
              <a:solidFill>
                <a:srgbClr val="B3B3B3"/>
              </a:solidFill>
            </a:ln>
          </c:spPr>
        </c:majorGridlines>
        <c:numFmt formatCode="0.0" sourceLinked="0"/>
        <c:majorTickMark val="out"/>
        <c:minorTickMark val="none"/>
        <c:tickLblPos val="nextTo"/>
        <c:spPr>
          <a:ln>
            <a:solidFill>
              <a:srgbClr val="B3B3B3"/>
            </a:solidFill>
          </a:ln>
        </c:spPr>
        <c:txPr>
          <a:bodyPr/>
          <a:lstStyle/>
          <a:p>
            <a:pPr>
              <a:defRPr sz="1000" b="0" strike="noStrike" spc="-1">
                <a:latin typeface="Arial"/>
              </a:defRPr>
            </a:pPr>
            <a:endParaRPr lang="de-DE"/>
          </a:p>
        </c:txPr>
        <c:crossAx val="209760640"/>
        <c:crossesAt val="1"/>
        <c:crossBetween val="between"/>
      </c:valAx>
      <c:spPr>
        <a:noFill/>
        <a:ln>
          <a:solidFill>
            <a:srgbClr val="B3B3B3"/>
          </a:solidFill>
        </a:ln>
      </c:spPr>
    </c:plotArea>
    <c:plotVisOnly val="1"/>
    <c:dispBlanksAs val="gap"/>
    <c:showDLblsOverMax val="1"/>
  </c:chart>
  <c:spPr>
    <a:solidFill>
      <a:srgbClr val="FFFFFF"/>
    </a:solidFill>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absolute">
    <xdr:from>
      <xdr:col>16</xdr:col>
      <xdr:colOff>330840</xdr:colOff>
      <xdr:row>3</xdr:row>
      <xdr:rowOff>108000</xdr:rowOff>
    </xdr:from>
    <xdr:to>
      <xdr:col>17</xdr:col>
      <xdr:colOff>240840</xdr:colOff>
      <xdr:row>6</xdr:row>
      <xdr:rowOff>11520</xdr:rowOff>
    </xdr:to>
    <xdr:pic>
      <xdr:nvPicPr>
        <xdr:cNvPr id="2" name="Bild 1"/>
        <xdr:cNvPicPr/>
      </xdr:nvPicPr>
      <xdr:blipFill>
        <a:blip xmlns:r="http://schemas.openxmlformats.org/officeDocument/2006/relationships" r:embed="rId1"/>
        <a:stretch/>
      </xdr:blipFill>
      <xdr:spPr>
        <a:xfrm rot="10800000">
          <a:off x="13362120" y="804960"/>
          <a:ext cx="694080" cy="5551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112320</xdr:colOff>
      <xdr:row>36</xdr:row>
      <xdr:rowOff>160920</xdr:rowOff>
    </xdr:from>
    <xdr:to>
      <xdr:col>29</xdr:col>
      <xdr:colOff>363961</xdr:colOff>
      <xdr:row>43</xdr:row>
      <xdr:rowOff>25559</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112320</xdr:colOff>
      <xdr:row>37</xdr:row>
      <xdr:rowOff>128160</xdr:rowOff>
    </xdr:from>
    <xdr:to>
      <xdr:col>29</xdr:col>
      <xdr:colOff>229023</xdr:colOff>
      <xdr:row>43</xdr:row>
      <xdr:rowOff>152640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112320</xdr:colOff>
      <xdr:row>37</xdr:row>
      <xdr:rowOff>141120</xdr:rowOff>
    </xdr:from>
    <xdr:to>
      <xdr:col>29</xdr:col>
      <xdr:colOff>363960</xdr:colOff>
      <xdr:row>43</xdr:row>
      <xdr:rowOff>165693</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112320</xdr:colOff>
      <xdr:row>37</xdr:row>
      <xdr:rowOff>141120</xdr:rowOff>
    </xdr:from>
    <xdr:to>
      <xdr:col>29</xdr:col>
      <xdr:colOff>363960</xdr:colOff>
      <xdr:row>44</xdr:row>
      <xdr:rowOff>11177</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489232</xdr:colOff>
      <xdr:row>41</xdr:row>
      <xdr:rowOff>31740</xdr:rowOff>
    </xdr:from>
    <xdr:to>
      <xdr:col>30</xdr:col>
      <xdr:colOff>15106</xdr:colOff>
      <xdr:row>50</xdr:row>
      <xdr:rowOff>87313</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24</xdr:col>
      <xdr:colOff>90720</xdr:colOff>
      <xdr:row>26</xdr:row>
      <xdr:rowOff>66960</xdr:rowOff>
    </xdr:from>
    <xdr:to>
      <xdr:col>31</xdr:col>
      <xdr:colOff>478800</xdr:colOff>
      <xdr:row>34</xdr:row>
      <xdr:rowOff>198720</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undesliga.sichtkraft.com/" TargetMode="External"/><Relationship Id="rId1" Type="http://schemas.openxmlformats.org/officeDocument/2006/relationships/hyperlink" Target="https://de.libreoffice.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7"/>
  <sheetViews>
    <sheetView tabSelected="1" zoomScale="75" zoomScaleNormal="75" workbookViewId="0">
      <selection activeCell="E2" sqref="E2"/>
    </sheetView>
  </sheetViews>
  <sheetFormatPr baseColWidth="10" defaultColWidth="8.7265625" defaultRowHeight="12.5"/>
  <cols>
    <col min="1" max="1" width="4.7265625" customWidth="1"/>
    <col min="2" max="2" width="17" customWidth="1"/>
    <col min="3" max="3" width="35.90625" customWidth="1"/>
    <col min="4" max="4" width="20.36328125" customWidth="1"/>
    <col min="5" max="5" width="9" customWidth="1"/>
    <col min="6" max="7" width="11.08984375" customWidth="1"/>
    <col min="8" max="9" width="5" customWidth="1"/>
    <col min="10" max="12" width="11.08984375" customWidth="1"/>
    <col min="13" max="14" width="5" customWidth="1"/>
    <col min="15" max="19" width="11.08984375" customWidth="1"/>
    <col min="20" max="1025" width="11.54296875"/>
  </cols>
  <sheetData>
    <row r="2" spans="2:19" ht="25" customHeight="1">
      <c r="B2" s="137" t="s">
        <v>0</v>
      </c>
      <c r="C2" s="137"/>
      <c r="D2" s="137"/>
      <c r="F2" s="138" t="s">
        <v>1</v>
      </c>
      <c r="G2" s="138"/>
      <c r="H2" s="138"/>
      <c r="I2" s="138"/>
      <c r="J2" s="138"/>
      <c r="K2" s="138"/>
      <c r="L2" s="138"/>
      <c r="M2" s="138"/>
      <c r="N2" s="138"/>
      <c r="O2" s="138"/>
      <c r="P2" s="138"/>
      <c r="Q2" s="138"/>
      <c r="R2" s="138"/>
      <c r="S2" s="138"/>
    </row>
    <row r="3" spans="2:19" ht="17.149999999999999" customHeight="1">
      <c r="B3" s="2" t="s">
        <v>2</v>
      </c>
      <c r="C3" s="3" t="s">
        <v>5</v>
      </c>
      <c r="D3" s="3"/>
      <c r="F3" s="138"/>
      <c r="G3" s="138"/>
      <c r="H3" s="138"/>
      <c r="I3" s="138"/>
      <c r="J3" s="138"/>
      <c r="K3" s="138"/>
      <c r="L3" s="138"/>
      <c r="M3" s="138"/>
      <c r="N3" s="138"/>
      <c r="O3" s="138"/>
      <c r="P3" s="138"/>
      <c r="Q3" s="138"/>
      <c r="R3" s="138"/>
      <c r="S3" s="138"/>
    </row>
    <row r="4" spans="2:19" ht="17.149999999999999" customHeight="1">
      <c r="B4" s="2" t="s">
        <v>3</v>
      </c>
      <c r="C4" s="3" t="s">
        <v>5</v>
      </c>
      <c r="D4" s="3" t="s">
        <v>137</v>
      </c>
      <c r="F4" s="138"/>
      <c r="G4" s="138"/>
      <c r="H4" s="138"/>
      <c r="I4" s="138"/>
      <c r="J4" s="138"/>
      <c r="K4" s="138"/>
      <c r="L4" s="138"/>
      <c r="M4" s="138"/>
      <c r="N4" s="138"/>
      <c r="O4" s="138"/>
      <c r="P4" s="138"/>
      <c r="Q4" s="138"/>
      <c r="R4" s="138"/>
      <c r="S4" s="138"/>
    </row>
    <row r="5" spans="2:19" ht="17.149999999999999" customHeight="1">
      <c r="B5" s="2" t="s">
        <v>4</v>
      </c>
      <c r="C5" s="3" t="s">
        <v>5</v>
      </c>
      <c r="D5" s="4" t="s">
        <v>136</v>
      </c>
      <c r="F5" s="139" t="s">
        <v>6</v>
      </c>
      <c r="G5" s="139"/>
      <c r="H5" s="139"/>
      <c r="I5" s="139"/>
      <c r="J5" s="139"/>
      <c r="K5" s="139"/>
      <c r="L5" s="139"/>
      <c r="M5" s="139"/>
      <c r="N5" s="139"/>
      <c r="O5" s="139"/>
      <c r="P5" s="139"/>
      <c r="Q5" s="139"/>
      <c r="R5" s="139"/>
      <c r="S5" s="139"/>
    </row>
    <row r="6" spans="2:19" ht="17.149999999999999" customHeight="1">
      <c r="B6" s="2" t="s">
        <v>7</v>
      </c>
      <c r="C6" s="3" t="s">
        <v>5</v>
      </c>
      <c r="D6" s="4" t="s">
        <v>8</v>
      </c>
      <c r="F6" s="139"/>
      <c r="G6" s="139"/>
      <c r="H6" s="139"/>
      <c r="I6" s="139"/>
      <c r="J6" s="139"/>
      <c r="K6" s="139"/>
      <c r="L6" s="139"/>
      <c r="M6" s="139"/>
      <c r="N6" s="139"/>
      <c r="O6" s="139"/>
      <c r="P6" s="139"/>
      <c r="Q6" s="139"/>
      <c r="R6" s="139"/>
      <c r="S6" s="139"/>
    </row>
    <row r="7" spans="2:19" ht="17.149999999999999" customHeight="1">
      <c r="B7" s="2" t="s">
        <v>9</v>
      </c>
      <c r="C7" s="3" t="s">
        <v>5</v>
      </c>
      <c r="D7" s="4" t="s">
        <v>10</v>
      </c>
      <c r="F7" s="5"/>
      <c r="L7" s="6"/>
      <c r="M7" s="6"/>
    </row>
    <row r="8" spans="2:19" ht="17.149999999999999" customHeight="1">
      <c r="B8" s="2" t="s">
        <v>11</v>
      </c>
      <c r="C8" s="3" t="s">
        <v>5</v>
      </c>
      <c r="D8" s="4" t="s">
        <v>12</v>
      </c>
      <c r="F8" s="7" t="s">
        <v>13</v>
      </c>
      <c r="G8" s="8" t="s">
        <v>14</v>
      </c>
      <c r="I8" s="140" t="s">
        <v>15</v>
      </c>
      <c r="J8" s="140"/>
      <c r="K8" s="140"/>
      <c r="L8" s="141" t="s">
        <v>16</v>
      </c>
      <c r="M8" s="141"/>
      <c r="O8" s="7" t="s">
        <v>17</v>
      </c>
      <c r="P8" s="141" t="s">
        <v>18</v>
      </c>
      <c r="Q8" s="141"/>
      <c r="R8" s="141"/>
      <c r="S8" s="141"/>
    </row>
    <row r="9" spans="2:19" ht="17.149999999999999" customHeight="1">
      <c r="B9" s="2"/>
      <c r="C9" s="2"/>
      <c r="D9" s="2"/>
      <c r="K9" s="9"/>
    </row>
    <row r="10" spans="2:19" ht="17.149999999999999" customHeight="1">
      <c r="B10" s="2"/>
      <c r="C10" s="2"/>
      <c r="D10" s="2"/>
      <c r="F10" s="135" t="s">
        <v>19</v>
      </c>
      <c r="G10" s="135"/>
      <c r="H10" s="135"/>
      <c r="I10" s="135"/>
      <c r="J10" s="135"/>
      <c r="K10" s="135"/>
      <c r="L10" s="135"/>
      <c r="M10" s="135"/>
      <c r="N10" s="135"/>
      <c r="O10" s="135"/>
      <c r="P10" s="135"/>
      <c r="Q10" s="135"/>
      <c r="R10" s="135"/>
      <c r="S10" s="135"/>
    </row>
    <row r="12" spans="2:19" ht="15.25" customHeight="1">
      <c r="F12" s="134" t="s">
        <v>20</v>
      </c>
      <c r="G12" s="134"/>
      <c r="H12" s="134"/>
      <c r="I12" s="134"/>
      <c r="J12" s="134"/>
      <c r="K12" s="134"/>
      <c r="L12" s="134"/>
      <c r="M12" s="134"/>
      <c r="N12" s="134"/>
      <c r="O12" s="134"/>
      <c r="P12" s="134"/>
      <c r="Q12" s="134"/>
      <c r="R12" s="134"/>
      <c r="S12" s="134"/>
    </row>
    <row r="13" spans="2:19" ht="21.5" customHeight="1">
      <c r="B13" s="137" t="s">
        <v>21</v>
      </c>
      <c r="C13" s="137"/>
      <c r="D13" s="137"/>
      <c r="F13" s="134"/>
      <c r="G13" s="134"/>
      <c r="H13" s="134"/>
      <c r="I13" s="134"/>
      <c r="J13" s="134"/>
      <c r="K13" s="134"/>
      <c r="L13" s="134"/>
      <c r="M13" s="134"/>
      <c r="N13" s="134"/>
      <c r="O13" s="134"/>
      <c r="P13" s="134"/>
      <c r="Q13" s="134"/>
      <c r="R13" s="134"/>
      <c r="S13" s="134"/>
    </row>
    <row r="14" spans="2:19" ht="17.75" customHeight="1">
      <c r="B14" s="1" t="s">
        <v>22</v>
      </c>
      <c r="C14" s="137" t="s">
        <v>23</v>
      </c>
      <c r="D14" s="137"/>
    </row>
    <row r="15" spans="2:19" ht="17" customHeight="1">
      <c r="B15" s="10">
        <v>1</v>
      </c>
      <c r="C15" s="130" t="s">
        <v>25</v>
      </c>
      <c r="D15" s="130"/>
      <c r="F15" s="135" t="s">
        <v>24</v>
      </c>
      <c r="G15" s="135"/>
      <c r="H15" s="135"/>
      <c r="I15" s="135"/>
      <c r="J15" s="135"/>
      <c r="K15" s="135"/>
      <c r="L15" s="135"/>
      <c r="M15" s="135"/>
      <c r="N15" s="135"/>
      <c r="O15" s="135"/>
      <c r="P15" s="135"/>
      <c r="Q15" s="135"/>
      <c r="R15" s="135"/>
      <c r="S15" s="135"/>
    </row>
    <row r="16" spans="2:19" ht="17" customHeight="1">
      <c r="B16" s="10">
        <v>2</v>
      </c>
      <c r="C16" s="130" t="s">
        <v>25</v>
      </c>
      <c r="D16" s="130"/>
      <c r="F16" s="135"/>
      <c r="G16" s="135"/>
      <c r="H16" s="135"/>
      <c r="I16" s="135"/>
      <c r="J16" s="135"/>
      <c r="K16" s="135"/>
      <c r="L16" s="135"/>
      <c r="M16" s="135"/>
      <c r="N16" s="135"/>
      <c r="O16" s="135"/>
      <c r="P16" s="135"/>
      <c r="Q16" s="135"/>
      <c r="R16" s="135"/>
      <c r="S16" s="135"/>
    </row>
    <row r="17" spans="2:19" ht="17" customHeight="1">
      <c r="B17" s="10">
        <v>3</v>
      </c>
      <c r="C17" s="130" t="s">
        <v>25</v>
      </c>
      <c r="D17" s="130"/>
      <c r="F17" s="135"/>
      <c r="G17" s="135"/>
      <c r="H17" s="135"/>
      <c r="I17" s="135"/>
      <c r="J17" s="135"/>
      <c r="K17" s="135"/>
      <c r="L17" s="135"/>
      <c r="M17" s="135"/>
      <c r="N17" s="135"/>
      <c r="O17" s="135"/>
      <c r="P17" s="135"/>
      <c r="Q17" s="135"/>
      <c r="R17" s="135"/>
      <c r="S17" s="135"/>
    </row>
    <row r="18" spans="2:19" ht="17" customHeight="1">
      <c r="B18" s="10">
        <v>4</v>
      </c>
      <c r="C18" s="130" t="s">
        <v>25</v>
      </c>
      <c r="D18" s="130"/>
    </row>
    <row r="19" spans="2:19" ht="17" customHeight="1">
      <c r="B19" s="10">
        <v>5</v>
      </c>
      <c r="C19" s="130" t="s">
        <v>25</v>
      </c>
      <c r="D19" s="130"/>
      <c r="F19" s="134" t="s">
        <v>26</v>
      </c>
      <c r="G19" s="134"/>
      <c r="H19" s="134"/>
      <c r="I19" s="134"/>
      <c r="J19" s="134"/>
      <c r="K19" s="134"/>
      <c r="L19" s="134"/>
      <c r="M19" s="134"/>
      <c r="N19" s="134"/>
      <c r="O19" s="134"/>
      <c r="P19" s="134"/>
      <c r="Q19" s="134"/>
      <c r="R19" s="134"/>
      <c r="S19" s="134"/>
    </row>
    <row r="20" spans="2:19" ht="17" customHeight="1">
      <c r="B20" s="10">
        <v>6</v>
      </c>
      <c r="C20" s="130" t="s">
        <v>25</v>
      </c>
      <c r="D20" s="130"/>
      <c r="F20" s="134"/>
      <c r="G20" s="134"/>
      <c r="H20" s="134"/>
      <c r="I20" s="134"/>
      <c r="J20" s="134"/>
      <c r="K20" s="134"/>
      <c r="L20" s="134"/>
      <c r="M20" s="134"/>
      <c r="N20" s="134"/>
      <c r="O20" s="134"/>
      <c r="P20" s="134"/>
      <c r="Q20" s="134"/>
      <c r="R20" s="134"/>
      <c r="S20" s="134"/>
    </row>
    <row r="21" spans="2:19" ht="21" customHeight="1">
      <c r="B21" s="10">
        <v>7</v>
      </c>
      <c r="C21" s="130" t="s">
        <v>25</v>
      </c>
      <c r="D21" s="130"/>
      <c r="F21" s="134"/>
      <c r="G21" s="134"/>
      <c r="H21" s="134"/>
      <c r="I21" s="134"/>
      <c r="J21" s="134"/>
      <c r="K21" s="134"/>
      <c r="L21" s="134"/>
      <c r="M21" s="134"/>
      <c r="N21" s="134"/>
      <c r="O21" s="134"/>
      <c r="P21" s="134"/>
      <c r="Q21" s="134"/>
      <c r="R21" s="134"/>
      <c r="S21" s="134"/>
    </row>
    <row r="22" spans="2:19" ht="21" customHeight="1">
      <c r="B22" s="10">
        <v>8</v>
      </c>
      <c r="C22" s="130" t="s">
        <v>25</v>
      </c>
      <c r="D22" s="130"/>
    </row>
    <row r="23" spans="2:19" ht="21" customHeight="1">
      <c r="B23" s="10">
        <v>9</v>
      </c>
      <c r="C23" s="130" t="s">
        <v>25</v>
      </c>
      <c r="D23" s="130"/>
    </row>
    <row r="24" spans="2:19" ht="21" customHeight="1">
      <c r="B24" s="10">
        <v>10</v>
      </c>
      <c r="C24" s="130" t="s">
        <v>25</v>
      </c>
      <c r="D24" s="130"/>
    </row>
    <row r="25" spans="2:19" ht="21" customHeight="1">
      <c r="B25" s="11"/>
      <c r="C25" s="11"/>
      <c r="D25" s="11"/>
    </row>
    <row r="26" spans="2:19" ht="12.75" customHeight="1">
      <c r="B26" s="11"/>
      <c r="C26" s="11"/>
      <c r="D26" s="11"/>
      <c r="F26" s="136" t="s">
        <v>27</v>
      </c>
      <c r="G26" s="136"/>
      <c r="H26" s="136"/>
      <c r="I26" s="136"/>
      <c r="J26" s="136"/>
      <c r="K26" s="136"/>
      <c r="L26" s="136"/>
      <c r="M26" s="136"/>
      <c r="N26" s="136"/>
      <c r="O26" s="136"/>
      <c r="P26" s="136"/>
      <c r="Q26" s="136"/>
      <c r="R26" s="136"/>
      <c r="S26" s="136"/>
    </row>
    <row r="27" spans="2:19" ht="22.15" customHeight="1">
      <c r="B27" s="137" t="s">
        <v>28</v>
      </c>
      <c r="C27" s="137"/>
      <c r="D27" s="137"/>
      <c r="F27" s="136"/>
      <c r="G27" s="136"/>
      <c r="H27" s="136"/>
      <c r="I27" s="136"/>
      <c r="J27" s="136"/>
      <c r="K27" s="136"/>
      <c r="L27" s="136"/>
      <c r="M27" s="136"/>
      <c r="N27" s="136"/>
      <c r="O27" s="136"/>
      <c r="P27" s="136"/>
      <c r="Q27" s="136"/>
      <c r="R27" s="136"/>
      <c r="S27" s="136"/>
    </row>
    <row r="28" spans="2:19" ht="22.4" customHeight="1">
      <c r="B28" s="1" t="s">
        <v>22</v>
      </c>
      <c r="C28" s="137" t="s">
        <v>23</v>
      </c>
      <c r="D28" s="137"/>
      <c r="F28" s="136"/>
      <c r="G28" s="136"/>
      <c r="H28" s="136"/>
      <c r="I28" s="136"/>
      <c r="J28" s="136"/>
      <c r="K28" s="136"/>
      <c r="L28" s="136"/>
      <c r="M28" s="136"/>
      <c r="N28" s="136"/>
      <c r="O28" s="136"/>
      <c r="P28" s="136"/>
      <c r="Q28" s="136"/>
      <c r="R28" s="136"/>
      <c r="S28" s="136"/>
    </row>
    <row r="29" spans="2:19" ht="22.4" customHeight="1">
      <c r="B29" s="12">
        <v>1</v>
      </c>
      <c r="C29" s="130" t="s">
        <v>25</v>
      </c>
      <c r="D29" s="130"/>
    </row>
    <row r="30" spans="2:19" ht="22.4" customHeight="1">
      <c r="B30" s="12">
        <v>2</v>
      </c>
      <c r="C30" s="130" t="s">
        <v>25</v>
      </c>
      <c r="D30" s="130"/>
      <c r="F30" s="134" t="s">
        <v>29</v>
      </c>
      <c r="G30" s="134"/>
      <c r="H30" s="134"/>
      <c r="I30" s="134"/>
      <c r="J30" s="134"/>
      <c r="K30" s="134"/>
      <c r="L30" s="134"/>
      <c r="M30" s="134"/>
      <c r="N30" s="134"/>
      <c r="O30" s="134"/>
      <c r="P30" s="134"/>
      <c r="Q30" s="134"/>
      <c r="R30" s="134"/>
      <c r="S30" s="134"/>
    </row>
    <row r="31" spans="2:19" ht="22.4" customHeight="1">
      <c r="B31" s="12">
        <v>3</v>
      </c>
      <c r="C31" s="130" t="s">
        <v>25</v>
      </c>
      <c r="D31" s="130"/>
      <c r="F31" s="134"/>
      <c r="G31" s="134"/>
      <c r="H31" s="134"/>
      <c r="I31" s="134"/>
      <c r="J31" s="134"/>
      <c r="K31" s="134"/>
      <c r="L31" s="134"/>
      <c r="M31" s="134"/>
      <c r="N31" s="134"/>
      <c r="O31" s="134"/>
      <c r="P31" s="134"/>
      <c r="Q31" s="134"/>
      <c r="R31" s="134"/>
      <c r="S31" s="134"/>
    </row>
    <row r="32" spans="2:19" ht="22.4" customHeight="1">
      <c r="B32" s="12">
        <v>4</v>
      </c>
      <c r="C32" s="130" t="s">
        <v>25</v>
      </c>
      <c r="D32" s="130"/>
      <c r="F32" s="135" t="s">
        <v>30</v>
      </c>
      <c r="G32" s="135"/>
      <c r="H32" s="135"/>
      <c r="I32" s="135"/>
      <c r="J32" s="135"/>
      <c r="K32" s="135"/>
      <c r="L32" s="135"/>
      <c r="M32" s="135"/>
      <c r="N32" s="135"/>
      <c r="O32" s="135"/>
      <c r="P32" s="135"/>
      <c r="Q32" s="135"/>
      <c r="R32" s="135"/>
      <c r="S32" s="135"/>
    </row>
    <row r="33" spans="2:19" ht="22.4" customHeight="1">
      <c r="B33" s="12">
        <v>5</v>
      </c>
      <c r="C33" s="130" t="s">
        <v>25</v>
      </c>
      <c r="D33" s="130"/>
      <c r="F33" s="135"/>
      <c r="G33" s="135"/>
      <c r="H33" s="135"/>
      <c r="I33" s="135"/>
      <c r="J33" s="135"/>
      <c r="K33" s="135"/>
      <c r="L33" s="135"/>
      <c r="M33" s="135"/>
      <c r="N33" s="135"/>
      <c r="O33" s="135"/>
      <c r="P33" s="135"/>
      <c r="Q33" s="135"/>
      <c r="R33" s="135"/>
      <c r="S33" s="135"/>
    </row>
    <row r="34" spans="2:19" ht="22.4" customHeight="1">
      <c r="B34" s="12">
        <v>6</v>
      </c>
      <c r="C34" s="130" t="s">
        <v>25</v>
      </c>
      <c r="D34" s="130"/>
      <c r="F34" s="131" t="s">
        <v>31</v>
      </c>
      <c r="G34" s="131"/>
      <c r="H34" s="131"/>
      <c r="I34" s="131"/>
      <c r="J34" s="131"/>
      <c r="K34" s="131"/>
      <c r="L34" s="131"/>
      <c r="M34" s="131"/>
      <c r="N34" s="131"/>
      <c r="O34" s="131"/>
      <c r="P34" s="131"/>
      <c r="Q34" s="131"/>
      <c r="R34" s="131"/>
      <c r="S34" s="131"/>
    </row>
    <row r="35" spans="2:19" ht="22.4" customHeight="1">
      <c r="B35" s="12">
        <v>7</v>
      </c>
      <c r="C35" s="130" t="s">
        <v>25</v>
      </c>
      <c r="D35" s="130"/>
      <c r="F35" s="13">
        <v>0</v>
      </c>
      <c r="G35" s="14">
        <v>6</v>
      </c>
      <c r="H35" s="132">
        <v>7</v>
      </c>
      <c r="I35" s="132"/>
      <c r="J35" s="13">
        <v>7.25</v>
      </c>
      <c r="K35" s="13">
        <v>7.75</v>
      </c>
      <c r="L35" s="13">
        <v>8</v>
      </c>
      <c r="M35" s="133">
        <v>8.25</v>
      </c>
      <c r="N35" s="133"/>
      <c r="O35" s="13">
        <v>8.5</v>
      </c>
      <c r="P35" s="13">
        <v>8.75</v>
      </c>
      <c r="Q35" s="13">
        <v>9</v>
      </c>
      <c r="R35" s="13">
        <v>9.25</v>
      </c>
      <c r="S35" s="13">
        <v>9.5</v>
      </c>
    </row>
    <row r="36" spans="2:19" ht="11.4" customHeight="1">
      <c r="C36" s="15"/>
      <c r="D36" s="15"/>
      <c r="E36" s="15"/>
      <c r="F36" s="15"/>
      <c r="G36" s="15"/>
      <c r="H36" s="15"/>
      <c r="I36" s="15"/>
      <c r="J36" s="15"/>
      <c r="K36" s="16" t="e">
        <f>K35+K29+K19+K13+K7+K1+#REF!</f>
        <v>#REF!</v>
      </c>
      <c r="L36" s="16"/>
      <c r="O36" s="17"/>
    </row>
    <row r="37" spans="2:19" ht="10.75" customHeight="1">
      <c r="C37" s="15"/>
      <c r="D37" s="15"/>
      <c r="E37" s="15"/>
      <c r="F37" s="15"/>
      <c r="G37" s="15"/>
      <c r="H37" s="15"/>
      <c r="I37" s="15"/>
      <c r="J37" s="15"/>
      <c r="K37" s="16" t="e">
        <f>K36+K29+K20+K14+K8+K2+K1</f>
        <v>#REF!</v>
      </c>
      <c r="P37" s="129" t="s">
        <v>32</v>
      </c>
      <c r="Q37" s="129"/>
      <c r="R37" s="129"/>
      <c r="S37" s="129"/>
    </row>
  </sheetData>
  <mergeCells count="38">
    <mergeCell ref="B2:D2"/>
    <mergeCell ref="F2:S4"/>
    <mergeCell ref="F5:S6"/>
    <mergeCell ref="I8:K8"/>
    <mergeCell ref="L8:M8"/>
    <mergeCell ref="P8:S8"/>
    <mergeCell ref="F10:S10"/>
    <mergeCell ref="F12:S13"/>
    <mergeCell ref="B13:D13"/>
    <mergeCell ref="C14:D14"/>
    <mergeCell ref="C15:D15"/>
    <mergeCell ref="F15:S17"/>
    <mergeCell ref="C16:D16"/>
    <mergeCell ref="C17:D17"/>
    <mergeCell ref="C18:D18"/>
    <mergeCell ref="C19:D19"/>
    <mergeCell ref="F19:S21"/>
    <mergeCell ref="C20:D20"/>
    <mergeCell ref="C21:D21"/>
    <mergeCell ref="C22:D22"/>
    <mergeCell ref="C23:D23"/>
    <mergeCell ref="C24:D24"/>
    <mergeCell ref="F26:S28"/>
    <mergeCell ref="B27:D27"/>
    <mergeCell ref="C28:D28"/>
    <mergeCell ref="C29:D29"/>
    <mergeCell ref="C30:D30"/>
    <mergeCell ref="F30:S31"/>
    <mergeCell ref="C31:D31"/>
    <mergeCell ref="C32:D32"/>
    <mergeCell ref="F32:S33"/>
    <mergeCell ref="C33:D33"/>
    <mergeCell ref="P37:S37"/>
    <mergeCell ref="C34:D34"/>
    <mergeCell ref="F34:S34"/>
    <mergeCell ref="C35:D35"/>
    <mergeCell ref="H35:I35"/>
    <mergeCell ref="M35:N35"/>
  </mergeCells>
  <conditionalFormatting sqref="I35:S35 F35">
    <cfRule type="cellIs" dxfId="3267" priority="2" operator="greaterThanOrEqual">
      <formula>9.5</formula>
    </cfRule>
    <cfRule type="cellIs" dxfId="3266" priority="3" operator="greaterThanOrEqual">
      <formula>9.25</formula>
    </cfRule>
    <cfRule type="cellIs" dxfId="3265" priority="4" operator="greaterThanOrEqual">
      <formula>9</formula>
    </cfRule>
    <cfRule type="cellIs" dxfId="3264" priority="5" operator="greaterThanOrEqual">
      <formula>8.75</formula>
    </cfRule>
    <cfRule type="cellIs" dxfId="3263" priority="6" operator="greaterThanOrEqual">
      <formula>8.5</formula>
    </cfRule>
    <cfRule type="cellIs" dxfId="3262" priority="7" operator="greaterThanOrEqual">
      <formula>8.25</formula>
    </cfRule>
    <cfRule type="cellIs" dxfId="3261" priority="8" operator="greaterThanOrEqual">
      <formula>8</formula>
    </cfRule>
    <cfRule type="cellIs" dxfId="3260" priority="9" operator="greaterThanOrEqual">
      <formula>7.75</formula>
    </cfRule>
    <cfRule type="cellIs" dxfId="3259" priority="10" operator="greaterThanOrEqual">
      <formula>7.5</formula>
    </cfRule>
    <cfRule type="cellIs" dxfId="3258" priority="11" operator="greaterThanOrEqual">
      <formula>7.25</formula>
    </cfRule>
    <cfRule type="cellIs" dxfId="3257" priority="12" operator="greaterThanOrEqual">
      <formula>7</formula>
    </cfRule>
    <cfRule type="cellIs" dxfId="3256" priority="13" operator="greaterThan">
      <formula>0</formula>
    </cfRule>
    <cfRule type="cellIs" dxfId="3255" priority="14" operator="equal">
      <formula>0</formula>
    </cfRule>
  </conditionalFormatting>
  <conditionalFormatting sqref="G35:H35">
    <cfRule type="cellIs" dxfId="3254" priority="15" operator="greaterThanOrEqual">
      <formula>9.5</formula>
    </cfRule>
    <cfRule type="cellIs" dxfId="3253" priority="16" operator="greaterThanOrEqual">
      <formula>9.25</formula>
    </cfRule>
    <cfRule type="cellIs" dxfId="3252" priority="17" operator="greaterThanOrEqual">
      <formula>9</formula>
    </cfRule>
    <cfRule type="cellIs" dxfId="3251" priority="18" operator="greaterThanOrEqual">
      <formula>8.75</formula>
    </cfRule>
    <cfRule type="cellIs" dxfId="3250" priority="19" operator="greaterThanOrEqual">
      <formula>8.5</formula>
    </cfRule>
    <cfRule type="cellIs" dxfId="3249" priority="20" operator="greaterThanOrEqual">
      <formula>8.25</formula>
    </cfRule>
    <cfRule type="cellIs" dxfId="3248" priority="21" operator="greaterThanOrEqual">
      <formula>8</formula>
    </cfRule>
    <cfRule type="cellIs" dxfId="3247" priority="22" operator="greaterThanOrEqual">
      <formula>7.75</formula>
    </cfRule>
    <cfRule type="cellIs" dxfId="3246" priority="23" operator="greaterThanOrEqual">
      <formula>7.5</formula>
    </cfRule>
    <cfRule type="cellIs" dxfId="3245" priority="24" operator="greaterThanOrEqual">
      <formula>7.25</formula>
    </cfRule>
    <cfRule type="cellIs" dxfId="3244" priority="25" operator="greaterThanOrEqual">
      <formula>7</formula>
    </cfRule>
    <cfRule type="cellIs" dxfId="3243" priority="26" operator="greaterThan">
      <formula>0</formula>
    </cfRule>
    <cfRule type="cellIs" dxfId="3242" priority="27" operator="equal">
      <formula>0</formula>
    </cfRule>
  </conditionalFormatting>
  <hyperlinks>
    <hyperlink ref="F10" r:id="rId1" display="https://de.libreoffice.org"/>
    <hyperlink ref="F32" r:id="rId2" display="https://bundesliga.sichtkraft.com"/>
  </hyperlinks>
  <pageMargins left="0.3" right="0.3" top="0.3" bottom="0.3" header="0.51180555555555496" footer="0.51180555555555496"/>
  <pageSetup paperSize="0" orientation="landscape" useFirstPageNumber="1" horizontalDpi="300" verticalDpi="30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4"/>
  <sheetViews>
    <sheetView zoomScale="80" zoomScaleNormal="80" workbookViewId="0">
      <selection activeCell="B2" sqref="B2"/>
    </sheetView>
  </sheetViews>
  <sheetFormatPr baseColWidth="10" defaultColWidth="8.7265625" defaultRowHeight="12.5"/>
  <cols>
    <col min="1" max="1" width="6.1796875" customWidth="1"/>
    <col min="2" max="2" width="20.54296875" customWidth="1"/>
    <col min="3" max="3" width="7.90625" customWidth="1"/>
    <col min="4" max="13" width="5.08984375" customWidth="1"/>
    <col min="14" max="14" width="2.26953125" style="18" customWidth="1"/>
    <col min="15" max="15" width="11.81640625" customWidth="1"/>
    <col min="16" max="16" width="13.54296875" customWidth="1"/>
    <col min="17" max="17" width="4.90625" customWidth="1"/>
    <col min="18" max="18" width="4.54296875" customWidth="1"/>
    <col min="19" max="19" width="21.26953125" customWidth="1"/>
    <col min="20" max="20" width="6.90625" customWidth="1"/>
    <col min="21" max="26" width="6.81640625" customWidth="1"/>
    <col min="27" max="27" width="2.26953125" customWidth="1"/>
    <col min="28" max="28" width="10.36328125" customWidth="1"/>
    <col min="29" max="29" width="5.453125" customWidth="1"/>
    <col min="30" max="30" width="5.54296875" customWidth="1"/>
    <col min="31" max="31" width="6.90625" customWidth="1"/>
    <col min="32" max="32" width="6.6328125" customWidth="1"/>
    <col min="33" max="33" width="7.36328125" customWidth="1"/>
    <col min="34" max="1025" width="11.54296875"/>
  </cols>
  <sheetData>
    <row r="1" spans="1:33" s="20" customFormat="1" ht="19.399999999999999" customHeight="1">
      <c r="A1" s="19"/>
      <c r="B1" s="178" t="str">
        <f>"Leistungsübersicht "&amp;Basics!C3&amp;", Wettkampftag 1 der "&amp;Basics!C4&amp;" am "&amp;Basics!D5&amp;" in "&amp;Basics!C5</f>
        <v>Leistungsübersicht Bitte ersetzen, Wettkampftag 1 der Bitte ersetzen am 04.11.2018 in Bitte ersetzen</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row>
    <row r="2" spans="1:33">
      <c r="N2" s="15"/>
    </row>
    <row r="3" spans="1:33" ht="13">
      <c r="A3" s="21" t="s">
        <v>33</v>
      </c>
      <c r="B3" s="21" t="s">
        <v>34</v>
      </c>
      <c r="C3" s="21" t="s">
        <v>35</v>
      </c>
      <c r="D3" s="179" t="s">
        <v>36</v>
      </c>
      <c r="E3" s="179"/>
      <c r="F3" s="179" t="s">
        <v>37</v>
      </c>
      <c r="G3" s="179"/>
      <c r="H3" s="179" t="s">
        <v>38</v>
      </c>
      <c r="I3" s="179"/>
      <c r="J3" s="179" t="s">
        <v>39</v>
      </c>
      <c r="K3" s="179"/>
      <c r="L3" s="179" t="s">
        <v>40</v>
      </c>
      <c r="M3" s="179"/>
      <c r="N3" s="22"/>
      <c r="O3" s="23"/>
      <c r="P3" s="24"/>
      <c r="S3" s="21" t="s">
        <v>41</v>
      </c>
      <c r="AE3" s="180"/>
      <c r="AF3" s="180"/>
      <c r="AG3" s="180"/>
    </row>
    <row r="4" spans="1:33" ht="13">
      <c r="A4" s="24">
        <v>1</v>
      </c>
      <c r="B4" s="26"/>
      <c r="C4" s="27"/>
      <c r="D4" s="27"/>
      <c r="E4" s="27"/>
      <c r="F4" s="27"/>
      <c r="G4" s="27"/>
      <c r="H4" s="27"/>
      <c r="I4" s="27"/>
      <c r="J4" s="27"/>
      <c r="K4" s="27"/>
      <c r="L4" s="27"/>
      <c r="M4" s="27"/>
      <c r="N4" s="28"/>
      <c r="R4" s="29" t="s">
        <v>42</v>
      </c>
      <c r="S4" s="30" t="s">
        <v>23</v>
      </c>
      <c r="T4" s="31" t="s">
        <v>43</v>
      </c>
      <c r="U4" s="32" t="s">
        <v>44</v>
      </c>
      <c r="V4" s="32" t="s">
        <v>45</v>
      </c>
      <c r="W4" s="32" t="s">
        <v>46</v>
      </c>
      <c r="X4" s="32" t="s">
        <v>47</v>
      </c>
      <c r="Y4" s="32" t="s">
        <v>48</v>
      </c>
      <c r="Z4" s="32" t="s">
        <v>49</v>
      </c>
      <c r="AA4" s="33"/>
      <c r="AB4" s="31" t="s">
        <v>50</v>
      </c>
      <c r="AC4" s="32" t="s">
        <v>51</v>
      </c>
      <c r="AD4" s="34" t="s">
        <v>52</v>
      </c>
      <c r="AE4" s="35"/>
      <c r="AF4" s="35"/>
      <c r="AG4" s="35"/>
    </row>
    <row r="5" spans="1:33" ht="12.5" customHeight="1">
      <c r="A5" s="24"/>
      <c r="B5" s="36" t="s">
        <v>53</v>
      </c>
      <c r="C5" s="27"/>
      <c r="D5" s="27"/>
      <c r="E5" s="27"/>
      <c r="F5" s="27"/>
      <c r="G5" s="27"/>
      <c r="H5" s="27"/>
      <c r="I5" s="27"/>
      <c r="J5" s="27"/>
      <c r="K5" s="27"/>
      <c r="L5" s="27"/>
      <c r="M5" s="27"/>
      <c r="N5" s="28">
        <f>IF(N7&gt;=6,1,IF(N8&gt;=6,1,IF((N7+N8)=10,1,0)))</f>
        <v>0</v>
      </c>
      <c r="O5" s="148" t="str">
        <f>Basics!C3</f>
        <v>Bitte ersetzen</v>
      </c>
      <c r="P5" s="148">
        <f>B4</f>
        <v>0</v>
      </c>
      <c r="R5" s="37">
        <f>Basics!B15</f>
        <v>1</v>
      </c>
      <c r="S5" s="38" t="str">
        <f>IF(Basics!C15="","",Basics!C15)</f>
        <v>NN</v>
      </c>
      <c r="T5" s="39">
        <f t="shared" ref="T5:T14" si="0">IF($C$4=$R5,SUM($D$4:$M$4),IF($C$5=$R5,SUM($D$5:$M$5),IF($C$6=$R5,SUM($D$6:$M$6),0)))</f>
        <v>0</v>
      </c>
      <c r="U5" s="39">
        <f t="shared" ref="U5:U14" si="1">IF($C$10=$R5,SUM($D$10:$M$10),IF($C$11=$R5,SUM($D$11:$M$11),IF($C$12=$R5,SUM($D$12:$M$12),0)))</f>
        <v>0</v>
      </c>
      <c r="V5" s="39">
        <f t="shared" ref="V5:V14" si="2">IF($C$16=$R5,SUM($D$16:$M$16),IF($C$17=$R5,SUM($D$17:$M$17),IF($C$18=$R5,SUM($D$18:$M$18),0)))</f>
        <v>0</v>
      </c>
      <c r="W5" s="39">
        <f t="shared" ref="W5:W14" si="3">IF($C$22=$R5,SUM($D$22:$M$22),IF($C$23=$R5,SUM($D$23:$M$23),IF($C$24=$R5,SUM($D$24:$M$24),0)))</f>
        <v>0</v>
      </c>
      <c r="X5" s="39">
        <f t="shared" ref="X5:X14" si="4">IF($C$28=$R5,SUM($D$28:$M$28),IF($C$29=$R5,SUM($D$29:$M$29),IF($C$30=$R5,SUM($D$30:$M$30),0)))</f>
        <v>0</v>
      </c>
      <c r="Y5" s="39">
        <f t="shared" ref="Y5:Y14" si="5">IF($C$34=$R5,SUM($D$34:$M$34),IF($C$35=$R5,SUM($D$35:$M$35),IF($C$36=$R5,SUM($D$36:$M$36),0)))</f>
        <v>0</v>
      </c>
      <c r="Z5" s="39">
        <f t="shared" ref="Z5:Z14" si="6">IF($C$40=$R5,SUM($D$40:$M$40),IF($C$41=$R5,SUM($D$41:$M$41),IF($C$42=$R5,SUM($D$42:$M$42),0)))</f>
        <v>0</v>
      </c>
      <c r="AA5" s="40"/>
      <c r="AB5" s="41">
        <f t="shared" ref="AB5:AB14" si="7">SUM(T5:Z5)</f>
        <v>0</v>
      </c>
      <c r="AC5" s="39">
        <f t="shared" ref="AC5:AC14" si="8">COUNTIF($C$4:$C$6,R5)+COUNTIF($C$10:$C$12,R5)+COUNTIF($C$16:$C$18,R5)+COUNTIF($C$22:$C$24,R5)+COUNTIF($C$28:$C$30,R5)+COUNTIF($C$34:$C$36,R5)+COUNTIF($C$40:$C$42,R5)</f>
        <v>0</v>
      </c>
      <c r="AD5" s="39">
        <f t="shared" ref="AD5:AD14" si="9">COUNTIF($C$4:$C$6,R5)*$C$7+COUNTIF($C$10:$C$12,R5)*$C$13+COUNTIF($C$16:$C$18,R5)*$C$19+COUNTIF($C$22:$C$24,R5)*$C$25+COUNTIF($C$28:$C$30,R5)*$C$31+COUNTIF($C$34:$C$36,R5)*$C$37+COUNTIF($C$40:$C$42,R5)*$C$43</f>
        <v>0</v>
      </c>
      <c r="AE5" s="42"/>
      <c r="AF5" s="42"/>
      <c r="AG5" s="42"/>
    </row>
    <row r="6" spans="1:33" ht="12.5" customHeight="1">
      <c r="A6" s="24"/>
      <c r="B6" s="20"/>
      <c r="C6" s="27"/>
      <c r="D6" s="27"/>
      <c r="E6" s="27"/>
      <c r="F6" s="27"/>
      <c r="G6" s="27"/>
      <c r="H6" s="27"/>
      <c r="I6" s="27"/>
      <c r="J6" s="27"/>
      <c r="K6" s="27"/>
      <c r="L6" s="27"/>
      <c r="M6" s="27"/>
      <c r="N6" s="43">
        <f>IF(N5=0,0,IF(N7&gt;N8,1,0))</f>
        <v>0</v>
      </c>
      <c r="O6" s="148" t="str">
        <f>Basics!C3</f>
        <v>Bitte ersetzen</v>
      </c>
      <c r="P6" s="148"/>
      <c r="R6" s="44">
        <f>Basics!B16</f>
        <v>2</v>
      </c>
      <c r="S6" s="45" t="str">
        <f>IF(Basics!C16="","",Basics!C16)</f>
        <v>NN</v>
      </c>
      <c r="T6" s="39">
        <f t="shared" si="0"/>
        <v>0</v>
      </c>
      <c r="U6" s="39">
        <f t="shared" si="1"/>
        <v>0</v>
      </c>
      <c r="V6" s="39">
        <f t="shared" si="2"/>
        <v>0</v>
      </c>
      <c r="W6" s="39">
        <f t="shared" si="3"/>
        <v>0</v>
      </c>
      <c r="X6" s="39">
        <f t="shared" si="4"/>
        <v>0</v>
      </c>
      <c r="Y6" s="39">
        <f t="shared" si="5"/>
        <v>0</v>
      </c>
      <c r="Z6" s="39">
        <f t="shared" si="6"/>
        <v>0</v>
      </c>
      <c r="AA6" s="40"/>
      <c r="AB6" s="41">
        <f t="shared" si="7"/>
        <v>0</v>
      </c>
      <c r="AC6" s="39">
        <f t="shared" si="8"/>
        <v>0</v>
      </c>
      <c r="AD6" s="39">
        <f t="shared" si="9"/>
        <v>0</v>
      </c>
      <c r="AE6" s="42"/>
      <c r="AF6" s="42"/>
      <c r="AG6" s="42"/>
    </row>
    <row r="7" spans="1:33" ht="13" customHeight="1">
      <c r="A7" s="24"/>
      <c r="B7" s="176" t="str">
        <f>N7&amp;":"&amp;N8</f>
        <v>0:0</v>
      </c>
      <c r="C7" s="47">
        <f>IF(SUM(D4:E6)=0,0,1)+IF(SUM(F4:G6)=0,0,1)+IF(SUM(H4:I6)=0,0,1)+IF(SUM(J4:K6)=0,0,1)+IF(SUM(L4:M6)=0,0,1)</f>
        <v>0</v>
      </c>
      <c r="D7" s="155">
        <f>SUM(D4:E6)</f>
        <v>0</v>
      </c>
      <c r="E7" s="155"/>
      <c r="F7" s="155">
        <f>SUM(F4:G6)</f>
        <v>0</v>
      </c>
      <c r="G7" s="155"/>
      <c r="H7" s="155">
        <f>SUM(H4:I6)</f>
        <v>0</v>
      </c>
      <c r="I7" s="155"/>
      <c r="J7" s="155">
        <f>SUM(J4:K6)</f>
        <v>0</v>
      </c>
      <c r="K7" s="155"/>
      <c r="L7" s="156">
        <f>SUM(L4:M6)</f>
        <v>0</v>
      </c>
      <c r="M7" s="156"/>
      <c r="N7" s="48">
        <f>SUM(E9:I9)</f>
        <v>0</v>
      </c>
      <c r="O7" s="157" t="str">
        <f>IFERROR(SUM(D7:M7)/((COUNTIF(D4:M6,"&gt;0")+COUNTIF(D4:M6,"M"))),"0")</f>
        <v>0</v>
      </c>
      <c r="P7" s="157" t="str">
        <f>IFERROR(SUM(D8:M8)/((COUNTIF(D4:M6,"&gt;0")+COUNTIF(D4:M6,"M"))),"0")</f>
        <v>0</v>
      </c>
      <c r="R7" s="44">
        <f>Basics!B17</f>
        <v>3</v>
      </c>
      <c r="S7" s="45" t="str">
        <f>IF(Basics!C17="","",Basics!C17)</f>
        <v>NN</v>
      </c>
      <c r="T7" s="39">
        <f t="shared" si="0"/>
        <v>0</v>
      </c>
      <c r="U7" s="39">
        <f t="shared" si="1"/>
        <v>0</v>
      </c>
      <c r="V7" s="39">
        <f t="shared" si="2"/>
        <v>0</v>
      </c>
      <c r="W7" s="39">
        <f t="shared" si="3"/>
        <v>0</v>
      </c>
      <c r="X7" s="39">
        <f t="shared" si="4"/>
        <v>0</v>
      </c>
      <c r="Y7" s="39">
        <f t="shared" si="5"/>
        <v>0</v>
      </c>
      <c r="Z7" s="39">
        <f t="shared" si="6"/>
        <v>0</v>
      </c>
      <c r="AA7" s="40"/>
      <c r="AB7" s="41">
        <f t="shared" si="7"/>
        <v>0</v>
      </c>
      <c r="AC7" s="39">
        <f t="shared" si="8"/>
        <v>0</v>
      </c>
      <c r="AD7" s="39">
        <f t="shared" si="9"/>
        <v>0</v>
      </c>
      <c r="AE7" s="42"/>
      <c r="AF7" s="42"/>
      <c r="AG7" s="42"/>
    </row>
    <row r="8" spans="1:33" ht="13" customHeight="1">
      <c r="A8" s="24"/>
      <c r="B8" s="177"/>
      <c r="C8" s="49" t="s">
        <v>54</v>
      </c>
      <c r="D8" s="158">
        <v>0</v>
      </c>
      <c r="E8" s="158"/>
      <c r="F8" s="158">
        <v>0</v>
      </c>
      <c r="G8" s="158"/>
      <c r="H8" s="158">
        <v>0</v>
      </c>
      <c r="I8" s="158"/>
      <c r="J8" s="158">
        <v>0</v>
      </c>
      <c r="K8" s="158"/>
      <c r="L8" s="159">
        <v>0</v>
      </c>
      <c r="M8" s="159"/>
      <c r="N8" s="48">
        <f>C7*2-N7</f>
        <v>0</v>
      </c>
      <c r="O8" s="157"/>
      <c r="P8" s="157"/>
      <c r="R8" s="44">
        <f>Basics!B18</f>
        <v>4</v>
      </c>
      <c r="S8" s="45" t="str">
        <f>IF(Basics!C18="","",Basics!C18)</f>
        <v>NN</v>
      </c>
      <c r="T8" s="39">
        <f t="shared" si="0"/>
        <v>0</v>
      </c>
      <c r="U8" s="39">
        <f t="shared" si="1"/>
        <v>0</v>
      </c>
      <c r="V8" s="39">
        <f t="shared" si="2"/>
        <v>0</v>
      </c>
      <c r="W8" s="39">
        <f t="shared" si="3"/>
        <v>0</v>
      </c>
      <c r="X8" s="39">
        <f t="shared" si="4"/>
        <v>0</v>
      </c>
      <c r="Y8" s="39">
        <f t="shared" si="5"/>
        <v>0</v>
      </c>
      <c r="Z8" s="39">
        <f t="shared" si="6"/>
        <v>0</v>
      </c>
      <c r="AA8" s="40"/>
      <c r="AB8" s="41">
        <f t="shared" si="7"/>
        <v>0</v>
      </c>
      <c r="AC8" s="39">
        <f t="shared" si="8"/>
        <v>0</v>
      </c>
      <c r="AD8" s="39">
        <f t="shared" si="9"/>
        <v>0</v>
      </c>
      <c r="AE8" s="42"/>
      <c r="AF8" s="42"/>
      <c r="AG8" s="42"/>
    </row>
    <row r="9" spans="1:33" ht="13">
      <c r="A9" s="24"/>
      <c r="C9" s="16">
        <f>IF(SUM(C10:C12)=0,0,IF((COUNTIF(C4:C6,C10)+COUNTIF(C4:C6,C11)+COUNTIF(C4:C6,C12))&lt;&gt;3,1,0))</f>
        <v>0</v>
      </c>
      <c r="D9" s="16"/>
      <c r="E9" s="16">
        <f>IF(C7&gt;=1,IF(D7&gt;D8,2,IF(D7=D8,1,0)),0)</f>
        <v>0</v>
      </c>
      <c r="F9" s="16">
        <f>IF(C7&gt;=2,IF(F7&gt;F8,2,IF(F7=F8,1,0)),0)</f>
        <v>0</v>
      </c>
      <c r="G9" s="16">
        <f>IF(C7&gt;=3,IF(H7&gt;H8,2,IF(H7=H8,1,0)),0)</f>
        <v>0</v>
      </c>
      <c r="H9" s="16">
        <f>IF(K9=1,IF(J7&gt;J8,2,IF(J7=J8,1,0)),0)</f>
        <v>0</v>
      </c>
      <c r="I9" s="16">
        <f>IF(M9=1,IF(L7&gt;L8,2,IF(L7=L8,1,0)),0)</f>
        <v>0</v>
      </c>
      <c r="J9" s="16"/>
      <c r="K9" s="16">
        <f>IF(SUM(J4:K6)&lt;&gt;0,1,0)</f>
        <v>0</v>
      </c>
      <c r="L9" s="16"/>
      <c r="M9" s="16">
        <f>IF(SUM(L4:M6)&lt;&gt;0,1,0)</f>
        <v>0</v>
      </c>
      <c r="N9" s="50">
        <f>IF(M9=1,IF(I9=2,1,0),IF(K9=1,IF(H9=2,1,0),IF(G9=2,1,0)))</f>
        <v>0</v>
      </c>
      <c r="O9" s="23"/>
      <c r="P9" s="24"/>
      <c r="R9" s="44">
        <f>Basics!B19</f>
        <v>5</v>
      </c>
      <c r="S9" s="45" t="str">
        <f>IF(Basics!C19="","",Basics!C19)</f>
        <v>NN</v>
      </c>
      <c r="T9" s="39">
        <f t="shared" si="0"/>
        <v>0</v>
      </c>
      <c r="U9" s="39">
        <f t="shared" si="1"/>
        <v>0</v>
      </c>
      <c r="V9" s="39">
        <f t="shared" si="2"/>
        <v>0</v>
      </c>
      <c r="W9" s="39">
        <f t="shared" si="3"/>
        <v>0</v>
      </c>
      <c r="X9" s="39">
        <f t="shared" si="4"/>
        <v>0</v>
      </c>
      <c r="Y9" s="39">
        <f t="shared" si="5"/>
        <v>0</v>
      </c>
      <c r="Z9" s="39">
        <f t="shared" si="6"/>
        <v>0</v>
      </c>
      <c r="AA9" s="40"/>
      <c r="AB9" s="41">
        <f t="shared" si="7"/>
        <v>0</v>
      </c>
      <c r="AC9" s="39">
        <f t="shared" si="8"/>
        <v>0</v>
      </c>
      <c r="AD9" s="39">
        <f t="shared" si="9"/>
        <v>0</v>
      </c>
      <c r="AE9" s="42"/>
      <c r="AF9" s="42"/>
      <c r="AG9" s="42"/>
    </row>
    <row r="10" spans="1:33" ht="13">
      <c r="A10" s="24">
        <v>2</v>
      </c>
      <c r="B10" s="26"/>
      <c r="C10" s="27"/>
      <c r="D10" s="27"/>
      <c r="E10" s="27"/>
      <c r="F10" s="27"/>
      <c r="G10" s="27"/>
      <c r="H10" s="27"/>
      <c r="I10" s="27"/>
      <c r="J10" s="27"/>
      <c r="K10" s="27"/>
      <c r="L10" s="27"/>
      <c r="M10" s="27"/>
      <c r="N10" s="51">
        <f>IF(C9=1,IF(N12=1,1,0),0)</f>
        <v>0</v>
      </c>
      <c r="O10" s="15">
        <f>IF(C9=1,IF(N6=1,1,0),0)</f>
        <v>0</v>
      </c>
      <c r="R10" s="44">
        <f>Basics!B20</f>
        <v>6</v>
      </c>
      <c r="S10" s="45" t="str">
        <f>IF(Basics!C20="","",Basics!C20)</f>
        <v>NN</v>
      </c>
      <c r="T10" s="39">
        <f t="shared" si="0"/>
        <v>0</v>
      </c>
      <c r="U10" s="39">
        <f t="shared" si="1"/>
        <v>0</v>
      </c>
      <c r="V10" s="39">
        <f t="shared" si="2"/>
        <v>0</v>
      </c>
      <c r="W10" s="39">
        <f t="shared" si="3"/>
        <v>0</v>
      </c>
      <c r="X10" s="39">
        <f t="shared" si="4"/>
        <v>0</v>
      </c>
      <c r="Y10" s="39">
        <f t="shared" si="5"/>
        <v>0</v>
      </c>
      <c r="Z10" s="39">
        <f t="shared" si="6"/>
        <v>0</v>
      </c>
      <c r="AA10" s="40"/>
      <c r="AB10" s="41">
        <f t="shared" si="7"/>
        <v>0</v>
      </c>
      <c r="AC10" s="39">
        <f t="shared" si="8"/>
        <v>0</v>
      </c>
      <c r="AD10" s="39">
        <f t="shared" si="9"/>
        <v>0</v>
      </c>
      <c r="AE10" s="42"/>
      <c r="AF10" s="42"/>
      <c r="AG10" s="42"/>
    </row>
    <row r="11" spans="1:33" ht="13">
      <c r="A11" s="24"/>
      <c r="C11" s="27"/>
      <c r="D11" s="27"/>
      <c r="E11" s="27"/>
      <c r="F11" s="27"/>
      <c r="G11" s="27"/>
      <c r="H11" s="27"/>
      <c r="I11" s="27"/>
      <c r="J11" s="27"/>
      <c r="K11" s="27"/>
      <c r="L11" s="27"/>
      <c r="M11" s="27"/>
      <c r="N11" s="28">
        <f>IF(N13&gt;=6,1,IF(N14&gt;=6,1,IF((N13+N14)=10,1,0)))</f>
        <v>0</v>
      </c>
      <c r="O11" s="148" t="str">
        <f>Basics!C3</f>
        <v>Bitte ersetzen</v>
      </c>
      <c r="P11" s="148">
        <f>B10</f>
        <v>0</v>
      </c>
      <c r="Q11" s="52"/>
      <c r="R11" s="44">
        <f>Basics!B21</f>
        <v>7</v>
      </c>
      <c r="S11" s="45" t="str">
        <f>IF(Basics!C21="","",Basics!C21)</f>
        <v>NN</v>
      </c>
      <c r="T11" s="39">
        <f t="shared" si="0"/>
        <v>0</v>
      </c>
      <c r="U11" s="39">
        <f t="shared" si="1"/>
        <v>0</v>
      </c>
      <c r="V11" s="39">
        <f t="shared" si="2"/>
        <v>0</v>
      </c>
      <c r="W11" s="39">
        <f t="shared" si="3"/>
        <v>0</v>
      </c>
      <c r="X11" s="39">
        <f t="shared" si="4"/>
        <v>0</v>
      </c>
      <c r="Y11" s="39">
        <f t="shared" si="5"/>
        <v>0</v>
      </c>
      <c r="Z11" s="39">
        <f t="shared" si="6"/>
        <v>0</v>
      </c>
      <c r="AA11" s="40"/>
      <c r="AB11" s="41">
        <f t="shared" si="7"/>
        <v>0</v>
      </c>
      <c r="AC11" s="39">
        <f t="shared" si="8"/>
        <v>0</v>
      </c>
      <c r="AD11" s="39">
        <f t="shared" si="9"/>
        <v>0</v>
      </c>
      <c r="AE11" s="53"/>
      <c r="AF11" s="53"/>
      <c r="AG11" s="53"/>
    </row>
    <row r="12" spans="1:33" ht="13">
      <c r="A12" s="24"/>
      <c r="C12" s="27"/>
      <c r="D12" s="27"/>
      <c r="E12" s="27"/>
      <c r="F12" s="27"/>
      <c r="G12" s="27"/>
      <c r="H12" s="27"/>
      <c r="I12" s="27"/>
      <c r="J12" s="27"/>
      <c r="K12" s="27"/>
      <c r="L12" s="27"/>
      <c r="M12" s="27"/>
      <c r="N12" s="43">
        <f>IF(N11=0,0,IF(N13&gt;N14,1,0))</f>
        <v>0</v>
      </c>
      <c r="O12" s="148">
        <f>Basics!C9</f>
        <v>0</v>
      </c>
      <c r="P12" s="148"/>
      <c r="R12" s="44">
        <f>Basics!B22</f>
        <v>8</v>
      </c>
      <c r="S12" s="45" t="str">
        <f>IF(Basics!C22="","",Basics!C22)</f>
        <v>NN</v>
      </c>
      <c r="T12" s="39">
        <f t="shared" si="0"/>
        <v>0</v>
      </c>
      <c r="U12" s="39">
        <f t="shared" si="1"/>
        <v>0</v>
      </c>
      <c r="V12" s="39">
        <f t="shared" si="2"/>
        <v>0</v>
      </c>
      <c r="W12" s="39">
        <f t="shared" si="3"/>
        <v>0</v>
      </c>
      <c r="X12" s="39">
        <f t="shared" si="4"/>
        <v>0</v>
      </c>
      <c r="Y12" s="39">
        <f t="shared" si="5"/>
        <v>0</v>
      </c>
      <c r="Z12" s="39">
        <f t="shared" si="6"/>
        <v>0</v>
      </c>
      <c r="AA12" s="40"/>
      <c r="AB12" s="41">
        <f t="shared" si="7"/>
        <v>0</v>
      </c>
      <c r="AC12" s="39">
        <f t="shared" si="8"/>
        <v>0</v>
      </c>
      <c r="AD12" s="39">
        <f t="shared" si="9"/>
        <v>0</v>
      </c>
      <c r="AE12" s="53"/>
      <c r="AF12" s="53"/>
      <c r="AG12" s="53"/>
    </row>
    <row r="13" spans="1:33" ht="13" customHeight="1">
      <c r="A13" s="24"/>
      <c r="B13" s="154" t="str">
        <f>N13&amp;":"&amp;N14</f>
        <v>0:0</v>
      </c>
      <c r="C13" s="47">
        <f>IF(SUM(D10:E12)=0,0,1)+IF(SUM(F10:G12)=0,0,1)+IF(SUM(H10:I12)=0,0,1)+IF(SUM(J10:K12)=0,0,1)+IF(SUM(L10:M12)=0,0,1)</f>
        <v>0</v>
      </c>
      <c r="D13" s="155">
        <f>SUM(D10:E12)</f>
        <v>0</v>
      </c>
      <c r="E13" s="155"/>
      <c r="F13" s="155">
        <f>SUM(F10:G12)</f>
        <v>0</v>
      </c>
      <c r="G13" s="155"/>
      <c r="H13" s="155">
        <f>SUM(H10:I12)</f>
        <v>0</v>
      </c>
      <c r="I13" s="155"/>
      <c r="J13" s="155">
        <f>SUM(J10:K12)</f>
        <v>0</v>
      </c>
      <c r="K13" s="155"/>
      <c r="L13" s="155">
        <f>SUM(L10:M12)</f>
        <v>0</v>
      </c>
      <c r="M13" s="156"/>
      <c r="N13" s="48">
        <f>SUM(E15:I15)</f>
        <v>0</v>
      </c>
      <c r="O13" s="157" t="str">
        <f>IFERROR(SUM(D13:M13)/((COUNTIF(D10:M12,"&gt;0")+COUNTIF(D10:M12,"M"))),"0")</f>
        <v>0</v>
      </c>
      <c r="P13" s="157" t="str">
        <f>IFERROR(SUM(D14:M14)/((COUNTIF(D10:M12,"&gt;0")+COUNTIF(D10:M12,"M"))),"0")</f>
        <v>0</v>
      </c>
      <c r="R13" s="44">
        <f>Basics!B23</f>
        <v>9</v>
      </c>
      <c r="S13" s="45" t="str">
        <f>IF(Basics!C23="","",Basics!C23)</f>
        <v>NN</v>
      </c>
      <c r="T13" s="39">
        <f t="shared" si="0"/>
        <v>0</v>
      </c>
      <c r="U13" s="39">
        <f t="shared" si="1"/>
        <v>0</v>
      </c>
      <c r="V13" s="39">
        <f t="shared" si="2"/>
        <v>0</v>
      </c>
      <c r="W13" s="39">
        <f t="shared" si="3"/>
        <v>0</v>
      </c>
      <c r="X13" s="39">
        <f t="shared" si="4"/>
        <v>0</v>
      </c>
      <c r="Y13" s="39">
        <f t="shared" si="5"/>
        <v>0</v>
      </c>
      <c r="Z13" s="39">
        <f t="shared" si="6"/>
        <v>0</v>
      </c>
      <c r="AA13" s="40"/>
      <c r="AB13" s="41">
        <f t="shared" si="7"/>
        <v>0</v>
      </c>
      <c r="AC13" s="39">
        <f t="shared" si="8"/>
        <v>0</v>
      </c>
      <c r="AD13" s="39">
        <f t="shared" si="9"/>
        <v>0</v>
      </c>
      <c r="AE13" s="53"/>
      <c r="AF13" s="53"/>
      <c r="AG13" s="53"/>
    </row>
    <row r="14" spans="1:33" ht="13" customHeight="1">
      <c r="A14" s="24"/>
      <c r="B14" s="154"/>
      <c r="C14" s="49" t="s">
        <v>54</v>
      </c>
      <c r="D14" s="158">
        <v>0</v>
      </c>
      <c r="E14" s="158"/>
      <c r="F14" s="158">
        <v>0</v>
      </c>
      <c r="G14" s="158"/>
      <c r="H14" s="158">
        <v>0</v>
      </c>
      <c r="I14" s="158"/>
      <c r="J14" s="158">
        <v>0</v>
      </c>
      <c r="K14" s="158"/>
      <c r="L14" s="159">
        <v>0</v>
      </c>
      <c r="M14" s="159"/>
      <c r="N14" s="48">
        <f>C13*2-N13</f>
        <v>0</v>
      </c>
      <c r="O14" s="157"/>
      <c r="P14" s="157"/>
      <c r="R14" s="44">
        <f>Basics!B24</f>
        <v>10</v>
      </c>
      <c r="S14" s="45" t="str">
        <f>IF(Basics!C24="","",Basics!C24)</f>
        <v>NN</v>
      </c>
      <c r="T14" s="39">
        <f t="shared" si="0"/>
        <v>0</v>
      </c>
      <c r="U14" s="39">
        <f t="shared" si="1"/>
        <v>0</v>
      </c>
      <c r="V14" s="39">
        <f t="shared" si="2"/>
        <v>0</v>
      </c>
      <c r="W14" s="39">
        <f t="shared" si="3"/>
        <v>0</v>
      </c>
      <c r="X14" s="39">
        <f t="shared" si="4"/>
        <v>0</v>
      </c>
      <c r="Y14" s="39">
        <f t="shared" si="5"/>
        <v>0</v>
      </c>
      <c r="Z14" s="39">
        <f t="shared" si="6"/>
        <v>0</v>
      </c>
      <c r="AA14" s="40"/>
      <c r="AB14" s="41">
        <f t="shared" si="7"/>
        <v>0</v>
      </c>
      <c r="AC14" s="39">
        <f t="shared" si="8"/>
        <v>0</v>
      </c>
      <c r="AD14" s="39">
        <f t="shared" si="9"/>
        <v>0</v>
      </c>
    </row>
    <row r="15" spans="1:33" ht="13">
      <c r="A15" s="24"/>
      <c r="C15" s="16">
        <f>IF(SUM(C16:C18)=0,0,IF((COUNTIF(C10:C12,C16)+COUNTIF(C10:C12,C17)+COUNTIF(C10:C12,C18))&lt;&gt;3,1,0))</f>
        <v>0</v>
      </c>
      <c r="D15" s="16"/>
      <c r="E15" s="16">
        <f>IF(C13&gt;=1,IF(D13&gt;D14,2,IF(D13=D14,1,0)),0)</f>
        <v>0</v>
      </c>
      <c r="F15" s="16">
        <f>IF(C13&gt;=2,IF(F13&gt;F14,2,IF(F13=F14,1,0)),0)</f>
        <v>0</v>
      </c>
      <c r="G15" s="16">
        <f>IF(C13&gt;=3,IF(H13&gt;H14,2,IF(H13=H14,1,0)),0)</f>
        <v>0</v>
      </c>
      <c r="H15" s="16">
        <f>IF(K15=1,IF(J13&gt;J14,2,IF(J13=J14,1,0)),0)</f>
        <v>0</v>
      </c>
      <c r="I15" s="16">
        <f>IF(M15=1,IF(L13&gt;L14,2,IF(L13=L14,1,0)),0)</f>
        <v>0</v>
      </c>
      <c r="J15" s="16"/>
      <c r="K15" s="16">
        <f>IF(SUM(J10:K12)&lt;&gt;0,1,0)</f>
        <v>0</v>
      </c>
      <c r="L15" s="16"/>
      <c r="M15" s="16">
        <f>IF(SUM(L10:M12)&lt;&gt;0,1,0)</f>
        <v>0</v>
      </c>
      <c r="N15" s="50">
        <f>IF(M15=1,IF(I15=2,1,0),IF(K15=1,IF(H15=2,1,0),IF(G15=2,1,0)))</f>
        <v>0</v>
      </c>
      <c r="O15" s="23"/>
      <c r="P15" s="24"/>
      <c r="AB15" s="54">
        <f>SUM(AB5:AB14)</f>
        <v>0</v>
      </c>
    </row>
    <row r="16" spans="1:33" ht="13">
      <c r="A16" s="24">
        <v>3</v>
      </c>
      <c r="B16" s="26"/>
      <c r="C16" s="27"/>
      <c r="D16" s="27"/>
      <c r="E16" s="27"/>
      <c r="F16" s="27"/>
      <c r="G16" s="27"/>
      <c r="H16" s="27"/>
      <c r="I16" s="27"/>
      <c r="J16" s="27"/>
      <c r="K16" s="27"/>
      <c r="L16" s="27"/>
      <c r="M16" s="27"/>
      <c r="N16" s="51">
        <f>IF(C15=1,IF(N18=1,1,0),0)</f>
        <v>0</v>
      </c>
      <c r="O16" s="15">
        <f>IF(C15=1,IF(N12=1,1,0),0)</f>
        <v>0</v>
      </c>
      <c r="R16" s="20"/>
      <c r="S16" s="78" t="s">
        <v>55</v>
      </c>
      <c r="T16" s="125"/>
      <c r="U16" s="83"/>
      <c r="V16" s="83"/>
      <c r="W16" s="83"/>
      <c r="X16" s="83"/>
      <c r="Y16" s="83"/>
      <c r="Z16" s="83"/>
      <c r="AA16" s="83"/>
      <c r="AB16" s="57"/>
      <c r="AC16" s="83"/>
      <c r="AD16" s="83"/>
    </row>
    <row r="17" spans="1:34" ht="13">
      <c r="A17" s="24"/>
      <c r="C17" s="27"/>
      <c r="D17" s="27"/>
      <c r="E17" s="27"/>
      <c r="F17" s="27"/>
      <c r="G17" s="27"/>
      <c r="H17" s="27"/>
      <c r="I17" s="27"/>
      <c r="J17" s="27"/>
      <c r="K17" s="27"/>
      <c r="L17" s="27"/>
      <c r="M17" s="27"/>
      <c r="N17" s="28">
        <f>IF(N19&gt;=6,1,IF(N20&gt;=6,1,IF((N19+N20)=10,1,0)))</f>
        <v>0</v>
      </c>
      <c r="O17" s="148" t="str">
        <f>Basics!C3</f>
        <v>Bitte ersetzen</v>
      </c>
      <c r="P17" s="148">
        <f>B16</f>
        <v>0</v>
      </c>
      <c r="R17" s="124" t="s">
        <v>42</v>
      </c>
      <c r="S17" s="30" t="s">
        <v>23</v>
      </c>
      <c r="T17" s="58" t="s">
        <v>43</v>
      </c>
      <c r="U17" s="58" t="s">
        <v>44</v>
      </c>
      <c r="V17" s="58" t="s">
        <v>45</v>
      </c>
      <c r="W17" s="58" t="s">
        <v>46</v>
      </c>
      <c r="X17" s="58" t="s">
        <v>47</v>
      </c>
      <c r="Y17" s="58" t="s">
        <v>48</v>
      </c>
      <c r="Z17" s="58" t="s">
        <v>49</v>
      </c>
      <c r="AA17" s="83"/>
      <c r="AB17" s="58" t="s">
        <v>56</v>
      </c>
      <c r="AC17" s="122" t="s">
        <v>57</v>
      </c>
      <c r="AD17" s="122"/>
    </row>
    <row r="18" spans="1:34" ht="13">
      <c r="A18" s="24"/>
      <c r="C18" s="27"/>
      <c r="D18" s="27"/>
      <c r="E18" s="27"/>
      <c r="F18" s="27"/>
      <c r="G18" s="27"/>
      <c r="H18" s="27"/>
      <c r="I18" s="27"/>
      <c r="J18" s="27"/>
      <c r="K18" s="27"/>
      <c r="L18" s="27"/>
      <c r="M18" s="27"/>
      <c r="N18" s="43">
        <f>IF(N17=0,0,IF(N19&gt;N20,1,0))</f>
        <v>0</v>
      </c>
      <c r="O18" s="148" t="str">
        <f>Basics!C15</f>
        <v>NN</v>
      </c>
      <c r="P18" s="148"/>
      <c r="R18" s="37">
        <f>Basics!B15</f>
        <v>1</v>
      </c>
      <c r="S18" s="38" t="str">
        <f>IF(Basics!C15="","",Basics!C15)</f>
        <v>NN</v>
      </c>
      <c r="T18" s="59">
        <f t="shared" ref="T18:T27" si="10">IFERROR(T5/$C$7/2,0)</f>
        <v>0</v>
      </c>
      <c r="U18" s="59">
        <f t="shared" ref="U18:U27" si="11">IFERROR(U5/$C$13/2,0)</f>
        <v>0</v>
      </c>
      <c r="V18" s="59">
        <f t="shared" ref="V18:V27" si="12">IFERROR(V5/$C$19/2,0)</f>
        <v>0</v>
      </c>
      <c r="W18" s="59">
        <f t="shared" ref="W18:W27" si="13">IFERROR(W5/$C$25/2,0)</f>
        <v>0</v>
      </c>
      <c r="X18" s="59">
        <f t="shared" ref="X18:X27" si="14">IFERROR(X5/$C$31/2,0)</f>
        <v>0</v>
      </c>
      <c r="Y18" s="59">
        <f t="shared" ref="Y18:Y27" si="15">IFERROR(Y5/$C$37/2,0)</f>
        <v>0</v>
      </c>
      <c r="Z18" s="59">
        <f t="shared" ref="Z18:Z27" si="16">IFERROR(Z5/$C$43/2,0)</f>
        <v>0</v>
      </c>
      <c r="AA18" s="20"/>
      <c r="AB18" s="59">
        <f t="shared" ref="AB18:AB27" si="17">IFERROR(AB5/AD5/2,0)</f>
        <v>0</v>
      </c>
      <c r="AC18" s="126">
        <f>IFERROR(AB18*6,0)</f>
        <v>0</v>
      </c>
      <c r="AD18" s="127"/>
    </row>
    <row r="19" spans="1:34" ht="13" customHeight="1">
      <c r="A19" s="24"/>
      <c r="B19" s="154" t="str">
        <f>N19&amp;":"&amp;N20</f>
        <v>0:0</v>
      </c>
      <c r="C19" s="47">
        <f>IF(SUM(D16:E18)=0,0,1)+IF(SUM(F16:G18)=0,0,1)+IF(SUM(H16:I18)=0,0,1)+IF(SUM(J16:K18)=0,0,1)+IF(SUM(L16:M18)=0,0,1)</f>
        <v>0</v>
      </c>
      <c r="D19" s="155">
        <f>SUM(D16:E18)</f>
        <v>0</v>
      </c>
      <c r="E19" s="155"/>
      <c r="F19" s="155">
        <f>SUM(F16:G18)</f>
        <v>0</v>
      </c>
      <c r="G19" s="155"/>
      <c r="H19" s="155">
        <f>SUM(H16:I18)</f>
        <v>0</v>
      </c>
      <c r="I19" s="155"/>
      <c r="J19" s="155">
        <f>SUM(J16:K18)</f>
        <v>0</v>
      </c>
      <c r="K19" s="155"/>
      <c r="L19" s="156">
        <f>SUM(L16:M18)</f>
        <v>0</v>
      </c>
      <c r="M19" s="156"/>
      <c r="N19" s="48">
        <f>SUM(E21:I21)</f>
        <v>0</v>
      </c>
      <c r="O19" s="157" t="str">
        <f>IFERROR(SUM(D19:M19)/((COUNTIF(D16:M18,"&gt;0")+COUNTIF(D16:M18,"M"))),"0")</f>
        <v>0</v>
      </c>
      <c r="P19" s="157" t="str">
        <f>IFERROR(SUM(D20:M20)/((COUNTIF(D16:M18,"&gt;0")+COUNTIF(D16:M18,"M"))),"0")</f>
        <v>0</v>
      </c>
      <c r="R19" s="44">
        <f>Basics!B16</f>
        <v>2</v>
      </c>
      <c r="S19" s="45" t="str">
        <f>IF(Basics!C16="","",Basics!C16)</f>
        <v>NN</v>
      </c>
      <c r="T19" s="59">
        <f t="shared" si="10"/>
        <v>0</v>
      </c>
      <c r="U19" s="59">
        <f t="shared" si="11"/>
        <v>0</v>
      </c>
      <c r="V19" s="59">
        <f t="shared" si="12"/>
        <v>0</v>
      </c>
      <c r="W19" s="59">
        <f t="shared" si="13"/>
        <v>0</v>
      </c>
      <c r="X19" s="59">
        <f t="shared" si="14"/>
        <v>0</v>
      </c>
      <c r="Y19" s="59">
        <f t="shared" si="15"/>
        <v>0</v>
      </c>
      <c r="Z19" s="59">
        <f t="shared" si="16"/>
        <v>0</v>
      </c>
      <c r="AA19" s="20"/>
      <c r="AB19" s="59">
        <f t="shared" si="17"/>
        <v>0</v>
      </c>
      <c r="AC19" s="126">
        <f t="shared" ref="AC19:AC27" si="18">IFERROR(AB19*6,0)</f>
        <v>0</v>
      </c>
      <c r="AD19" s="127"/>
    </row>
    <row r="20" spans="1:34" ht="13" customHeight="1">
      <c r="A20" s="24"/>
      <c r="B20" s="154"/>
      <c r="C20" s="49" t="s">
        <v>54</v>
      </c>
      <c r="D20" s="158">
        <v>0</v>
      </c>
      <c r="E20" s="158"/>
      <c r="F20" s="158">
        <v>0</v>
      </c>
      <c r="G20" s="158"/>
      <c r="H20" s="158">
        <v>0</v>
      </c>
      <c r="I20" s="158"/>
      <c r="J20" s="158">
        <v>0</v>
      </c>
      <c r="K20" s="158"/>
      <c r="L20" s="159">
        <v>0</v>
      </c>
      <c r="M20" s="159"/>
      <c r="N20" s="48">
        <f>C19*2-N19</f>
        <v>0</v>
      </c>
      <c r="O20" s="157"/>
      <c r="P20" s="157"/>
      <c r="R20" s="44">
        <f>Basics!B17</f>
        <v>3</v>
      </c>
      <c r="S20" s="45" t="str">
        <f>IF(Basics!C17="","",Basics!C17)</f>
        <v>NN</v>
      </c>
      <c r="T20" s="59">
        <f t="shared" si="10"/>
        <v>0</v>
      </c>
      <c r="U20" s="59">
        <f t="shared" si="11"/>
        <v>0</v>
      </c>
      <c r="V20" s="59">
        <f t="shared" si="12"/>
        <v>0</v>
      </c>
      <c r="W20" s="59">
        <f t="shared" si="13"/>
        <v>0</v>
      </c>
      <c r="X20" s="59">
        <f t="shared" si="14"/>
        <v>0</v>
      </c>
      <c r="Y20" s="59">
        <f t="shared" si="15"/>
        <v>0</v>
      </c>
      <c r="Z20" s="59">
        <f t="shared" si="16"/>
        <v>0</v>
      </c>
      <c r="AA20" s="20"/>
      <c r="AB20" s="59">
        <f t="shared" si="17"/>
        <v>0</v>
      </c>
      <c r="AC20" s="126">
        <f t="shared" si="18"/>
        <v>0</v>
      </c>
      <c r="AD20" s="127"/>
    </row>
    <row r="21" spans="1:34" ht="13">
      <c r="A21" s="24"/>
      <c r="C21" s="16">
        <f>IF(SUM(C22:C24)=0,0,IF((COUNTIF(C16:C18,C22)+COUNTIF(C16:C18,C23)+COUNTIF(C16:C18,C24))&lt;&gt;3,1,0))</f>
        <v>0</v>
      </c>
      <c r="D21" s="16"/>
      <c r="E21" s="16">
        <f>IF(C19&gt;=1,IF(D19&gt;D20,2,IF(D19=D20,1,0)),0)</f>
        <v>0</v>
      </c>
      <c r="F21" s="16">
        <f>IF(C19&gt;=2,IF(F19&gt;F20,2,IF(F19=F20,1,0)),0)</f>
        <v>0</v>
      </c>
      <c r="G21" s="16">
        <f>IF(C19&gt;=3,IF(H19&gt;H20,2,IF(H19=H20,1,0)),0)</f>
        <v>0</v>
      </c>
      <c r="H21" s="16">
        <f>IF(K21=1,IF(J19&gt;J20,2,IF(J19=J20,1,0)),0)</f>
        <v>0</v>
      </c>
      <c r="I21" s="16">
        <f>IF(M21=1,IF(L19&gt;L20,2,IF(L19=L20,1,0)),0)</f>
        <v>0</v>
      </c>
      <c r="J21" s="16"/>
      <c r="K21" s="16">
        <f>IF(SUM(J16:K18)&lt;&gt;0,1,0)</f>
        <v>0</v>
      </c>
      <c r="L21" s="16"/>
      <c r="M21" s="16">
        <f>IF(SUM(L16:M18)&lt;&gt;0,1,0)</f>
        <v>0</v>
      </c>
      <c r="N21" s="50">
        <f>IF(M21=1,IF(I21=2,1,0),IF(K21=1,IF(H21=2,1,0),IF(G21=2,1,0)))</f>
        <v>0</v>
      </c>
      <c r="O21" s="25"/>
      <c r="R21" s="44">
        <f>Basics!B18</f>
        <v>4</v>
      </c>
      <c r="S21" s="45" t="str">
        <f>IF(Basics!C18="","",Basics!C18)</f>
        <v>NN</v>
      </c>
      <c r="T21" s="59">
        <f t="shared" si="10"/>
        <v>0</v>
      </c>
      <c r="U21" s="59">
        <f t="shared" si="11"/>
        <v>0</v>
      </c>
      <c r="V21" s="59">
        <f t="shared" si="12"/>
        <v>0</v>
      </c>
      <c r="W21" s="59">
        <f t="shared" si="13"/>
        <v>0</v>
      </c>
      <c r="X21" s="59">
        <f t="shared" si="14"/>
        <v>0</v>
      </c>
      <c r="Y21" s="59">
        <f t="shared" si="15"/>
        <v>0</v>
      </c>
      <c r="Z21" s="59">
        <f t="shared" si="16"/>
        <v>0</v>
      </c>
      <c r="AA21" s="20"/>
      <c r="AB21" s="59">
        <f t="shared" si="17"/>
        <v>0</v>
      </c>
      <c r="AC21" s="126">
        <f t="shared" si="18"/>
        <v>0</v>
      </c>
      <c r="AD21" s="127"/>
      <c r="AE21" s="60"/>
      <c r="AF21" s="60"/>
      <c r="AG21" s="60"/>
    </row>
    <row r="22" spans="1:34" ht="13">
      <c r="A22" s="24">
        <v>4</v>
      </c>
      <c r="B22" s="26"/>
      <c r="C22" s="27"/>
      <c r="D22" s="27"/>
      <c r="E22" s="27"/>
      <c r="F22" s="27"/>
      <c r="G22" s="27"/>
      <c r="H22" s="27"/>
      <c r="I22" s="27"/>
      <c r="J22" s="27"/>
      <c r="K22" s="27"/>
      <c r="L22" s="27"/>
      <c r="M22" s="27"/>
      <c r="N22" s="51">
        <f>IF(C21=1,IF(N24=1,1,0),0)</f>
        <v>0</v>
      </c>
      <c r="O22" s="15">
        <f>IF(C21=1,IF(N18=1,1,0),0)</f>
        <v>0</v>
      </c>
      <c r="R22" s="44">
        <f>Basics!B19</f>
        <v>5</v>
      </c>
      <c r="S22" s="45" t="str">
        <f>IF(Basics!C19="","",Basics!C19)</f>
        <v>NN</v>
      </c>
      <c r="T22" s="59">
        <f t="shared" si="10"/>
        <v>0</v>
      </c>
      <c r="U22" s="59">
        <f t="shared" si="11"/>
        <v>0</v>
      </c>
      <c r="V22" s="59">
        <f t="shared" si="12"/>
        <v>0</v>
      </c>
      <c r="W22" s="59">
        <f t="shared" si="13"/>
        <v>0</v>
      </c>
      <c r="X22" s="59">
        <f t="shared" si="14"/>
        <v>0</v>
      </c>
      <c r="Y22" s="59">
        <f t="shared" si="15"/>
        <v>0</v>
      </c>
      <c r="Z22" s="59">
        <f t="shared" si="16"/>
        <v>0</v>
      </c>
      <c r="AA22" s="20"/>
      <c r="AB22" s="59">
        <f t="shared" si="17"/>
        <v>0</v>
      </c>
      <c r="AC22" s="126">
        <f t="shared" si="18"/>
        <v>0</v>
      </c>
      <c r="AD22" s="127"/>
    </row>
    <row r="23" spans="1:34" ht="13">
      <c r="A23" s="24"/>
      <c r="C23" s="27"/>
      <c r="D23" s="27"/>
      <c r="E23" s="27"/>
      <c r="F23" s="27"/>
      <c r="G23" s="27"/>
      <c r="H23" s="27"/>
      <c r="I23" s="27"/>
      <c r="J23" s="27"/>
      <c r="K23" s="27"/>
      <c r="L23" s="27"/>
      <c r="M23" s="27"/>
      <c r="N23" s="28">
        <f>IF(N25&gt;=6,1,IF(N26&gt;=6,1,IF((N25+N26)=10,1,0)))</f>
        <v>0</v>
      </c>
      <c r="O23" s="148" t="str">
        <f>Basics!C3</f>
        <v>Bitte ersetzen</v>
      </c>
      <c r="P23" s="148">
        <f>B22</f>
        <v>0</v>
      </c>
      <c r="R23" s="44">
        <f>Basics!B20</f>
        <v>6</v>
      </c>
      <c r="S23" s="45" t="str">
        <f>IF(Basics!C20="","",Basics!C20)</f>
        <v>NN</v>
      </c>
      <c r="T23" s="59">
        <f t="shared" si="10"/>
        <v>0</v>
      </c>
      <c r="U23" s="59">
        <f t="shared" si="11"/>
        <v>0</v>
      </c>
      <c r="V23" s="59">
        <f t="shared" si="12"/>
        <v>0</v>
      </c>
      <c r="W23" s="59">
        <f t="shared" si="13"/>
        <v>0</v>
      </c>
      <c r="X23" s="59">
        <f t="shared" si="14"/>
        <v>0</v>
      </c>
      <c r="Y23" s="59">
        <f t="shared" si="15"/>
        <v>0</v>
      </c>
      <c r="Z23" s="59">
        <f t="shared" si="16"/>
        <v>0</v>
      </c>
      <c r="AA23" s="20"/>
      <c r="AB23" s="59">
        <f t="shared" si="17"/>
        <v>0</v>
      </c>
      <c r="AC23" s="126">
        <f t="shared" si="18"/>
        <v>0</v>
      </c>
      <c r="AD23" s="127"/>
    </row>
    <row r="24" spans="1:34" ht="13">
      <c r="A24" s="24"/>
      <c r="C24" s="27"/>
      <c r="D24" s="27"/>
      <c r="E24" s="27"/>
      <c r="F24" s="27"/>
      <c r="G24" s="27"/>
      <c r="H24" s="27"/>
      <c r="I24" s="27"/>
      <c r="J24" s="27"/>
      <c r="K24" s="27"/>
      <c r="L24" s="27"/>
      <c r="M24" s="27"/>
      <c r="N24" s="43">
        <f>IF(N23=0,0,IF(N25&gt;N26,1,0))</f>
        <v>0</v>
      </c>
      <c r="O24" s="148" t="str">
        <f>Basics!C21</f>
        <v>NN</v>
      </c>
      <c r="P24" s="148"/>
      <c r="R24" s="44">
        <f>Basics!B21</f>
        <v>7</v>
      </c>
      <c r="S24" s="45" t="str">
        <f>IF(Basics!C21="","",Basics!C21)</f>
        <v>NN</v>
      </c>
      <c r="T24" s="59">
        <f t="shared" si="10"/>
        <v>0</v>
      </c>
      <c r="U24" s="59">
        <f t="shared" si="11"/>
        <v>0</v>
      </c>
      <c r="V24" s="59">
        <f t="shared" si="12"/>
        <v>0</v>
      </c>
      <c r="W24" s="59">
        <f t="shared" si="13"/>
        <v>0</v>
      </c>
      <c r="X24" s="59">
        <f t="shared" si="14"/>
        <v>0</v>
      </c>
      <c r="Y24" s="59">
        <f t="shared" si="15"/>
        <v>0</v>
      </c>
      <c r="Z24" s="59">
        <f t="shared" si="16"/>
        <v>0</v>
      </c>
      <c r="AA24" s="20"/>
      <c r="AB24" s="59">
        <f t="shared" si="17"/>
        <v>0</v>
      </c>
      <c r="AC24" s="126">
        <f t="shared" si="18"/>
        <v>0</v>
      </c>
      <c r="AD24" s="127"/>
    </row>
    <row r="25" spans="1:34" ht="13" customHeight="1">
      <c r="A25" s="24"/>
      <c r="B25" s="154" t="str">
        <f>N25&amp;":"&amp;N26</f>
        <v>0:0</v>
      </c>
      <c r="C25" s="47">
        <f>IF(SUM(D22:E24)=0,0,1)+IF(SUM(F22:G24)=0,0,1)+IF(SUM(H22:I24)=0,0,1)+IF(SUM(J22:K24)=0,0,1)+IF(SUM(L22:M24)=0,0,1)</f>
        <v>0</v>
      </c>
      <c r="D25" s="155">
        <f>SUM(D22:E24)</f>
        <v>0</v>
      </c>
      <c r="E25" s="155"/>
      <c r="F25" s="155">
        <f>SUM(F22:G24)</f>
        <v>0</v>
      </c>
      <c r="G25" s="155"/>
      <c r="H25" s="155">
        <f>SUM(H22:I24)</f>
        <v>0</v>
      </c>
      <c r="I25" s="155"/>
      <c r="J25" s="155">
        <f>SUM(J22:K24)</f>
        <v>0</v>
      </c>
      <c r="K25" s="155"/>
      <c r="L25" s="156">
        <f>SUM(L22:M24)</f>
        <v>0</v>
      </c>
      <c r="M25" s="156"/>
      <c r="N25" s="48">
        <f>SUM(E27:I27)</f>
        <v>0</v>
      </c>
      <c r="O25" s="157" t="str">
        <f>IFERROR(SUM(D25:M25)/((COUNTIF(D22:M24,"&gt;0")+COUNTIF(D22:M24,"M"))),"0")</f>
        <v>0</v>
      </c>
      <c r="P25" s="157" t="str">
        <f>IFERROR(SUM(D26:M26)/((COUNTIF(D22:M24,"&gt;0")+COUNTIF(D22:M24,"M"))),"0")</f>
        <v>0</v>
      </c>
      <c r="R25" s="44">
        <f>Basics!B22</f>
        <v>8</v>
      </c>
      <c r="S25" s="45" t="str">
        <f>IF(Basics!C22="","",Basics!C22)</f>
        <v>NN</v>
      </c>
      <c r="T25" s="59">
        <f t="shared" si="10"/>
        <v>0</v>
      </c>
      <c r="U25" s="59">
        <f t="shared" si="11"/>
        <v>0</v>
      </c>
      <c r="V25" s="59">
        <f t="shared" si="12"/>
        <v>0</v>
      </c>
      <c r="W25" s="59">
        <f t="shared" si="13"/>
        <v>0</v>
      </c>
      <c r="X25" s="59">
        <f t="shared" si="14"/>
        <v>0</v>
      </c>
      <c r="Y25" s="59">
        <f t="shared" si="15"/>
        <v>0</v>
      </c>
      <c r="Z25" s="59">
        <f t="shared" si="16"/>
        <v>0</v>
      </c>
      <c r="AA25" s="20"/>
      <c r="AB25" s="59">
        <f t="shared" si="17"/>
        <v>0</v>
      </c>
      <c r="AC25" s="126">
        <f t="shared" si="18"/>
        <v>0</v>
      </c>
      <c r="AD25" s="127"/>
    </row>
    <row r="26" spans="1:34" ht="13" customHeight="1">
      <c r="A26" s="24"/>
      <c r="B26" s="154"/>
      <c r="C26" s="49" t="s">
        <v>54</v>
      </c>
      <c r="D26" s="158">
        <v>0</v>
      </c>
      <c r="E26" s="158"/>
      <c r="F26" s="158">
        <v>0</v>
      </c>
      <c r="G26" s="158"/>
      <c r="H26" s="158">
        <v>0</v>
      </c>
      <c r="I26" s="158"/>
      <c r="J26" s="158">
        <v>0</v>
      </c>
      <c r="K26" s="158"/>
      <c r="L26" s="159">
        <v>0</v>
      </c>
      <c r="M26" s="159"/>
      <c r="N26" s="48">
        <f>C25*2-N25</f>
        <v>0</v>
      </c>
      <c r="O26" s="157"/>
      <c r="P26" s="157"/>
      <c r="R26" s="44">
        <f>Basics!B23</f>
        <v>9</v>
      </c>
      <c r="S26" s="45" t="str">
        <f>IF(Basics!C23="","",Basics!C23)</f>
        <v>NN</v>
      </c>
      <c r="T26" s="59">
        <f t="shared" si="10"/>
        <v>0</v>
      </c>
      <c r="U26" s="59">
        <f t="shared" si="11"/>
        <v>0</v>
      </c>
      <c r="V26" s="59">
        <f t="shared" si="12"/>
        <v>0</v>
      </c>
      <c r="W26" s="59">
        <f t="shared" si="13"/>
        <v>0</v>
      </c>
      <c r="X26" s="59">
        <f t="shared" si="14"/>
        <v>0</v>
      </c>
      <c r="Y26" s="59">
        <f t="shared" si="15"/>
        <v>0</v>
      </c>
      <c r="Z26" s="59">
        <f t="shared" si="16"/>
        <v>0</v>
      </c>
      <c r="AA26" s="20"/>
      <c r="AB26" s="59">
        <f t="shared" si="17"/>
        <v>0</v>
      </c>
      <c r="AC26" s="126">
        <f t="shared" si="18"/>
        <v>0</v>
      </c>
      <c r="AD26" s="127"/>
    </row>
    <row r="27" spans="1:34" ht="13">
      <c r="A27" s="24"/>
      <c r="C27" s="16"/>
      <c r="D27" s="16"/>
      <c r="E27" s="16">
        <f>IF(C25&gt;=1,IF(D25&gt;D26,2,IF(D25=D26,1,0)),0)</f>
        <v>0</v>
      </c>
      <c r="F27" s="16">
        <f>IF(C25&gt;=2,IF(F25&gt;F26,2,IF(F25=F26,1,0)),0)</f>
        <v>0</v>
      </c>
      <c r="G27" s="16">
        <f>IF(C25&gt;=3,IF(H25&gt;H26,2,IF(H25=H26,1,0)),0)</f>
        <v>0</v>
      </c>
      <c r="H27" s="16">
        <f>IF(K27=1,IF(J25&gt;J26,2,IF(J25=J26,1,0)),0)</f>
        <v>0</v>
      </c>
      <c r="I27" s="16">
        <f>IF(M27=1,IF(L25&gt;L26,2,IF(L25=L26,1,0)),0)</f>
        <v>0</v>
      </c>
      <c r="J27" s="16"/>
      <c r="K27" s="16">
        <f>IF(SUM(J22:K24)&lt;&gt;0,1,0)</f>
        <v>0</v>
      </c>
      <c r="L27" s="16"/>
      <c r="M27" s="16">
        <f>IF(SUM(L22:M24)&lt;&gt;0,1,0)</f>
        <v>0</v>
      </c>
      <c r="N27" s="50">
        <f>IF(M27=1,IF(I27=2,1,0),IF(K27=1,IF(H27=2,1,0),IF(G27=2,1,0)))</f>
        <v>0</v>
      </c>
      <c r="O27" s="25"/>
      <c r="R27" s="44">
        <f>Basics!B24</f>
        <v>10</v>
      </c>
      <c r="S27" s="45" t="str">
        <f>IF(Basics!C24="","",Basics!C24)</f>
        <v>NN</v>
      </c>
      <c r="T27" s="59">
        <f t="shared" si="10"/>
        <v>0</v>
      </c>
      <c r="U27" s="59">
        <f t="shared" si="11"/>
        <v>0</v>
      </c>
      <c r="V27" s="59">
        <f t="shared" si="12"/>
        <v>0</v>
      </c>
      <c r="W27" s="59">
        <f t="shared" si="13"/>
        <v>0</v>
      </c>
      <c r="X27" s="59">
        <f t="shared" si="14"/>
        <v>0</v>
      </c>
      <c r="Y27" s="59">
        <f t="shared" si="15"/>
        <v>0</v>
      </c>
      <c r="Z27" s="59">
        <f t="shared" si="16"/>
        <v>0</v>
      </c>
      <c r="AA27" s="20"/>
      <c r="AB27" s="59">
        <f t="shared" si="17"/>
        <v>0</v>
      </c>
      <c r="AC27" s="126">
        <f t="shared" si="18"/>
        <v>0</v>
      </c>
      <c r="AD27" s="127"/>
    </row>
    <row r="28" spans="1:34" ht="13">
      <c r="A28" s="24">
        <v>5</v>
      </c>
      <c r="B28" s="26"/>
      <c r="C28" s="27"/>
      <c r="D28" s="27"/>
      <c r="E28" s="27"/>
      <c r="F28" s="27"/>
      <c r="G28" s="27"/>
      <c r="H28" s="27"/>
      <c r="I28" s="27"/>
      <c r="J28" s="27"/>
      <c r="K28" s="27"/>
      <c r="L28" s="27"/>
      <c r="M28" s="27"/>
      <c r="N28" s="51">
        <f>IF(C27=1,IF(N30=1,1,0),0)</f>
        <v>0</v>
      </c>
      <c r="O28" s="15">
        <f>IF(C27=1,IF(N24=1,1,0),0)</f>
        <v>0</v>
      </c>
      <c r="R28" s="20"/>
      <c r="S28" s="20"/>
      <c r="T28" s="20"/>
      <c r="U28" s="20"/>
      <c r="V28" s="20"/>
      <c r="W28" s="20"/>
      <c r="X28" s="20"/>
      <c r="Y28" s="20"/>
      <c r="Z28" s="20"/>
      <c r="AA28" s="20"/>
      <c r="AB28" s="20"/>
      <c r="AC28" s="20"/>
      <c r="AD28" s="20"/>
    </row>
    <row r="29" spans="1:34" ht="13.5" customHeight="1">
      <c r="A29" s="24"/>
      <c r="C29" s="27"/>
      <c r="D29" s="27"/>
      <c r="E29" s="27"/>
      <c r="F29" s="27"/>
      <c r="G29" s="27"/>
      <c r="H29" s="27"/>
      <c r="I29" s="27"/>
      <c r="J29" s="27"/>
      <c r="K29" s="27"/>
      <c r="L29" s="27"/>
      <c r="M29" s="27"/>
      <c r="N29" s="28">
        <f>IF(N31&gt;=6,1,IF(N32&gt;=6,1,IF((N31+N32)=10,1,0)))</f>
        <v>0</v>
      </c>
      <c r="O29" s="148" t="str">
        <f>Basics!C3</f>
        <v>Bitte ersetzen</v>
      </c>
      <c r="P29" s="148">
        <f>B28</f>
        <v>0</v>
      </c>
      <c r="R29" s="150" t="s">
        <v>58</v>
      </c>
      <c r="S29" s="151"/>
      <c r="T29" s="162" t="str">
        <f>O7</f>
        <v>0</v>
      </c>
      <c r="U29" s="162" t="str">
        <f>O13</f>
        <v>0</v>
      </c>
      <c r="V29" s="162" t="str">
        <f>O19</f>
        <v>0</v>
      </c>
      <c r="W29" s="162" t="str">
        <f>O25</f>
        <v>0</v>
      </c>
      <c r="X29" s="162" t="str">
        <f>O31</f>
        <v>0</v>
      </c>
      <c r="Y29" s="162" t="str">
        <f>O37</f>
        <v>0</v>
      </c>
      <c r="Z29" s="162" t="str">
        <f>O43</f>
        <v>0</v>
      </c>
      <c r="AA29" s="63"/>
      <c r="AB29" s="170">
        <f>AC29*6</f>
        <v>0</v>
      </c>
      <c r="AC29" s="172">
        <f>IFERROR(SUM(AB5:AB14)/SUM(AD5:AD14)/2,0)</f>
        <v>0</v>
      </c>
      <c r="AD29" s="173"/>
    </row>
    <row r="30" spans="1:34" ht="13" customHeight="1">
      <c r="A30" s="24"/>
      <c r="C30" s="27"/>
      <c r="D30" s="27"/>
      <c r="E30" s="27"/>
      <c r="F30" s="27"/>
      <c r="G30" s="27"/>
      <c r="H30" s="27"/>
      <c r="I30" s="27"/>
      <c r="J30" s="27"/>
      <c r="K30" s="27"/>
      <c r="L30" s="27"/>
      <c r="M30" s="27"/>
      <c r="N30" s="43">
        <f>IF(N29=0,0,IF(N31&gt;N32,1,0))</f>
        <v>0</v>
      </c>
      <c r="O30" s="148" t="str">
        <f>Basics!C31</f>
        <v>NN</v>
      </c>
      <c r="P30" s="148"/>
      <c r="R30" s="152"/>
      <c r="S30" s="153"/>
      <c r="T30" s="163"/>
      <c r="U30" s="163"/>
      <c r="V30" s="163"/>
      <c r="W30" s="163"/>
      <c r="X30" s="163"/>
      <c r="Y30" s="163"/>
      <c r="Z30" s="163"/>
      <c r="AA30" s="20"/>
      <c r="AB30" s="171"/>
      <c r="AC30" s="174"/>
      <c r="AD30" s="175"/>
    </row>
    <row r="31" spans="1:34" ht="13" customHeight="1">
      <c r="A31" s="24"/>
      <c r="B31" s="154" t="str">
        <f>N31&amp;":"&amp;N32</f>
        <v>0:0</v>
      </c>
      <c r="C31" s="47">
        <f>IF(SUM(D28:E30)=0,0,1)+IF(SUM(F28:G30)=0,0,1)+IF(SUM(H28:I30)=0,0,1)+IF(SUM(J28:K30)=0,0,1)+IF(SUM(L28:M30)=0,0,1)</f>
        <v>0</v>
      </c>
      <c r="D31" s="155">
        <f>SUM(D28:E30)</f>
        <v>0</v>
      </c>
      <c r="E31" s="155"/>
      <c r="F31" s="155">
        <f>SUM(F28:G30)</f>
        <v>0</v>
      </c>
      <c r="G31" s="155"/>
      <c r="H31" s="155">
        <f>SUM(H28:I30)</f>
        <v>0</v>
      </c>
      <c r="I31" s="155"/>
      <c r="J31" s="155">
        <f>SUM(J28:K30)</f>
        <v>0</v>
      </c>
      <c r="K31" s="155"/>
      <c r="L31" s="156">
        <f>SUM(L28:M30)</f>
        <v>0</v>
      </c>
      <c r="M31" s="156"/>
      <c r="N31" s="48">
        <f>SUM(E33:I33)</f>
        <v>0</v>
      </c>
      <c r="O31" s="160" t="str">
        <f>IFERROR(SUM(D31:M31)/((COUNTIF(D28:M30,"&gt;0")+COUNTIF(D28:M30,"M"))),"0")</f>
        <v>0</v>
      </c>
      <c r="P31" s="157" t="str">
        <f>IFERROR(SUM(D32:M32)/((COUNTIF(D28:M30,"&gt;0")+COUNTIF(D28:M30,"M"))),"0")</f>
        <v>0</v>
      </c>
      <c r="R31" s="20"/>
      <c r="S31" s="20"/>
      <c r="T31" s="20"/>
      <c r="U31" s="20"/>
      <c r="V31" s="20"/>
      <c r="W31" s="20"/>
      <c r="X31" s="20"/>
      <c r="Y31" s="20"/>
      <c r="Z31" s="20"/>
      <c r="AA31" s="20"/>
      <c r="AB31" s="20"/>
      <c r="AC31" s="20"/>
      <c r="AD31" s="20"/>
    </row>
    <row r="32" spans="1:34" ht="13" customHeight="1">
      <c r="A32" s="24"/>
      <c r="B32" s="154"/>
      <c r="C32" s="49" t="s">
        <v>54</v>
      </c>
      <c r="D32" s="158">
        <v>0</v>
      </c>
      <c r="E32" s="158"/>
      <c r="F32" s="158">
        <v>0</v>
      </c>
      <c r="G32" s="158"/>
      <c r="H32" s="158">
        <v>0</v>
      </c>
      <c r="I32" s="158"/>
      <c r="J32" s="158">
        <v>0</v>
      </c>
      <c r="K32" s="158"/>
      <c r="L32" s="159">
        <v>0</v>
      </c>
      <c r="M32" s="159"/>
      <c r="N32" s="48">
        <f>C31*2-N31</f>
        <v>0</v>
      </c>
      <c r="O32" s="161"/>
      <c r="P32" s="157"/>
      <c r="R32" s="150" t="s">
        <v>59</v>
      </c>
      <c r="S32" s="151"/>
      <c r="T32" s="144">
        <f>(N7+N13+N19+N25+N31+N37+N43)</f>
        <v>0</v>
      </c>
      <c r="U32" s="164"/>
      <c r="V32" s="164" t="s">
        <v>60</v>
      </c>
      <c r="W32" s="164">
        <f>(C7*2)+C13*2+(C19*2)+(C25*2)+(C31*2)+(C37*2)+(C43*2)</f>
        <v>0</v>
      </c>
      <c r="X32" s="145"/>
      <c r="Y32" s="166">
        <f>IFERROR(T32/W32,0)</f>
        <v>0</v>
      </c>
      <c r="Z32" s="167"/>
      <c r="AA32" s="20"/>
      <c r="AB32" s="142" t="s">
        <v>61</v>
      </c>
      <c r="AC32" s="144">
        <f>COUNTIF(D4:M6,"M")+COUNTIF(D10:M12,"M")+COUNTIF(D16:M18,"M")+COUNTIF(D22:M24,"M")+COUNTIF(D28:M30,"M")+COUNTIF(D34:M36,"M")+COUNTIF(D40:M42,"M")</f>
        <v>0</v>
      </c>
      <c r="AD32" s="145"/>
      <c r="AH32" s="64"/>
    </row>
    <row r="33" spans="1:34" ht="12.75" customHeight="1">
      <c r="A33" s="24"/>
      <c r="C33" s="16">
        <f>IF(SUM(C34:C36)=0,0,IF((COUNTIF(C28:C30,C34)+COUNTIF(C28:C30,C35)+COUNTIF(C28:C30,C36))&lt;&gt;3,1,0))</f>
        <v>0</v>
      </c>
      <c r="D33" s="16"/>
      <c r="E33" s="16">
        <f>IF(C31&gt;=1,IF(D31&gt;D32,2,IF(D31=D32,1,0)),0)</f>
        <v>0</v>
      </c>
      <c r="F33" s="16">
        <f>IF(C31&gt;=2,IF(F31&gt;F32,2,IF(F31=F32,1,0)),0)</f>
        <v>0</v>
      </c>
      <c r="G33" s="16">
        <f>IF(C31&gt;=3,IF(H31&gt;H32,2,IF(H31=H32,1,0)),0)</f>
        <v>0</v>
      </c>
      <c r="H33" s="16">
        <f>IF(K33=1,IF(J31&gt;J32,2,IF(J31=J32,1,0)),0)</f>
        <v>0</v>
      </c>
      <c r="I33" s="16">
        <f>IF(M33=1,IF(L31&gt;L32,2,IF(L31=L32,1,0)),0)</f>
        <v>0</v>
      </c>
      <c r="J33" s="16"/>
      <c r="K33" s="16">
        <f>IF(SUM(J28:K30)&lt;&gt;0,1,0)</f>
        <v>0</v>
      </c>
      <c r="L33" s="16"/>
      <c r="M33" s="16">
        <f>IF(SUM(L28:M30)&lt;&gt;0,1,0)</f>
        <v>0</v>
      </c>
      <c r="N33" s="50">
        <f>IF(M33=1,IF(I33=2,1,0),IF(K33=1,IF(H33=2,1,0),IF(G33=2,1,0)))</f>
        <v>0</v>
      </c>
      <c r="O33" s="25"/>
      <c r="R33" s="152"/>
      <c r="S33" s="153"/>
      <c r="T33" s="146"/>
      <c r="U33" s="165"/>
      <c r="V33" s="165"/>
      <c r="W33" s="165"/>
      <c r="X33" s="147"/>
      <c r="Y33" s="168"/>
      <c r="Z33" s="169"/>
      <c r="AA33" s="20"/>
      <c r="AB33" s="143"/>
      <c r="AC33" s="146"/>
      <c r="AD33" s="147"/>
      <c r="AH33" s="64"/>
    </row>
    <row r="34" spans="1:34" ht="13" customHeight="1">
      <c r="A34" s="24">
        <v>6</v>
      </c>
      <c r="B34" s="26"/>
      <c r="C34" s="27"/>
      <c r="D34" s="27"/>
      <c r="E34" s="27"/>
      <c r="F34" s="27"/>
      <c r="G34" s="27"/>
      <c r="H34" s="27"/>
      <c r="I34" s="27"/>
      <c r="J34" s="27"/>
      <c r="K34" s="27"/>
      <c r="L34" s="27"/>
      <c r="M34" s="27"/>
      <c r="N34" s="51">
        <f>IF(C33=1,IF(N36=1,1,0),0)</f>
        <v>0</v>
      </c>
      <c r="O34" s="15">
        <f>IF(C33=1,IF(N30=1,1,0),0)</f>
        <v>0</v>
      </c>
      <c r="R34" s="20"/>
      <c r="S34" s="20"/>
      <c r="T34" s="20"/>
      <c r="U34" s="20"/>
      <c r="V34" s="20"/>
      <c r="W34" s="20"/>
      <c r="X34" s="20"/>
      <c r="Y34" s="20"/>
      <c r="Z34" s="20"/>
      <c r="AA34" s="20"/>
      <c r="AB34" s="20"/>
      <c r="AC34" s="20"/>
      <c r="AD34" s="20"/>
      <c r="AH34" s="64"/>
    </row>
    <row r="35" spans="1:34" ht="14" customHeight="1">
      <c r="A35" s="24"/>
      <c r="C35" s="27"/>
      <c r="D35" s="27"/>
      <c r="E35" s="27"/>
      <c r="F35" s="27"/>
      <c r="G35" s="27"/>
      <c r="H35" s="27"/>
      <c r="I35" s="27"/>
      <c r="J35" s="27"/>
      <c r="K35" s="27"/>
      <c r="L35" s="27"/>
      <c r="M35" s="27"/>
      <c r="N35" s="28">
        <f>IF(N37&gt;=6,1,IF(N38&gt;=6,1,IF((N37+N38)=10,1,0)))</f>
        <v>0</v>
      </c>
      <c r="O35" s="148" t="str">
        <f>Basics!C3</f>
        <v>Bitte ersetzen</v>
      </c>
      <c r="P35" s="148">
        <f>B34</f>
        <v>0</v>
      </c>
      <c r="R35" s="150" t="s">
        <v>62</v>
      </c>
      <c r="S35" s="151"/>
      <c r="T35" s="144">
        <f>N6+N12+N18+N24+N30+N36+N42</f>
        <v>0</v>
      </c>
      <c r="U35" s="164"/>
      <c r="V35" s="164" t="s">
        <v>60</v>
      </c>
      <c r="W35" s="164">
        <f>N5+N11+N17+N23+N29+N35+N41</f>
        <v>0</v>
      </c>
      <c r="X35" s="145"/>
      <c r="Y35" s="166">
        <f>IFERROR(T35/W35,0)</f>
        <v>0</v>
      </c>
      <c r="Z35" s="167"/>
      <c r="AA35" s="20"/>
      <c r="AB35" s="142" t="s">
        <v>63</v>
      </c>
      <c r="AC35" s="144">
        <f>C9+C15+C21+C27+C33+C39</f>
        <v>0</v>
      </c>
      <c r="AD35" s="145"/>
    </row>
    <row r="36" spans="1:34" ht="12.75" customHeight="1">
      <c r="A36" s="24"/>
      <c r="C36" s="27"/>
      <c r="D36" s="27"/>
      <c r="E36" s="27"/>
      <c r="F36" s="27"/>
      <c r="G36" s="27"/>
      <c r="H36" s="27"/>
      <c r="I36" s="27"/>
      <c r="J36" s="27"/>
      <c r="K36" s="27"/>
      <c r="L36" s="27"/>
      <c r="M36" s="27"/>
      <c r="N36" s="43">
        <f>IF(N35=0,0,IF(N37&gt;N38,1,0))</f>
        <v>0</v>
      </c>
      <c r="O36" s="148">
        <f>Basics!C37</f>
        <v>0</v>
      </c>
      <c r="P36" s="148"/>
      <c r="R36" s="152"/>
      <c r="S36" s="153"/>
      <c r="T36" s="146"/>
      <c r="U36" s="165"/>
      <c r="V36" s="165"/>
      <c r="W36" s="165"/>
      <c r="X36" s="147"/>
      <c r="Y36" s="168"/>
      <c r="Z36" s="169"/>
      <c r="AA36" s="20"/>
      <c r="AB36" s="143"/>
      <c r="AC36" s="146"/>
      <c r="AD36" s="147"/>
    </row>
    <row r="37" spans="1:34" ht="13" customHeight="1">
      <c r="A37" s="24"/>
      <c r="B37" s="154" t="str">
        <f>N37&amp;":"&amp;N38</f>
        <v>0:0</v>
      </c>
      <c r="C37" s="47">
        <f>IF(SUM(D34:E36)=0,0,1)+IF(SUM(F34:G36)=0,0,1)+IF(SUM(H34:I36)=0,0,1)+IF(SUM(J34:K36)=0,0,1)+IF(SUM(L34:M36)=0,0,1)</f>
        <v>0</v>
      </c>
      <c r="D37" s="155">
        <f>SUM(D34:E36)</f>
        <v>0</v>
      </c>
      <c r="E37" s="155"/>
      <c r="F37" s="155">
        <f>SUM(F34:G36)</f>
        <v>0</v>
      </c>
      <c r="G37" s="155"/>
      <c r="H37" s="155">
        <f>SUM(H34:I36)</f>
        <v>0</v>
      </c>
      <c r="I37" s="155"/>
      <c r="J37" s="155">
        <f>SUM(J34:K36)</f>
        <v>0</v>
      </c>
      <c r="K37" s="155"/>
      <c r="L37" s="156">
        <f>SUM(L34:M36)</f>
        <v>0</v>
      </c>
      <c r="M37" s="156"/>
      <c r="N37" s="48">
        <f>SUM(E39:I39)</f>
        <v>0</v>
      </c>
      <c r="O37" s="160" t="str">
        <f>IFERROR(SUM(D37:M37)/((COUNTIF(D34:M36,"&gt;0")+COUNTIF(D34:M36,"M"))),"0")</f>
        <v>0</v>
      </c>
      <c r="P37" s="157" t="str">
        <f>IFERROR(SUM(D38:M38)/((COUNTIF(D34:M36,"&gt;0")+COUNTIF(D34:M36,"M"))),"0")</f>
        <v>0</v>
      </c>
      <c r="R37" s="20"/>
      <c r="S37" s="20"/>
      <c r="T37" s="20"/>
      <c r="U37" s="20"/>
      <c r="V37" s="20"/>
      <c r="W37" s="20"/>
      <c r="X37" s="20"/>
      <c r="Y37" s="20"/>
      <c r="Z37" s="20"/>
      <c r="AA37" s="20"/>
      <c r="AB37" s="20"/>
      <c r="AC37" s="20"/>
      <c r="AD37" s="20"/>
    </row>
    <row r="38" spans="1:34" ht="13" customHeight="1">
      <c r="A38" s="24"/>
      <c r="B38" s="154"/>
      <c r="C38" s="49" t="s">
        <v>54</v>
      </c>
      <c r="D38" s="158">
        <v>0</v>
      </c>
      <c r="E38" s="158"/>
      <c r="F38" s="158">
        <v>0</v>
      </c>
      <c r="G38" s="158"/>
      <c r="H38" s="158">
        <v>0</v>
      </c>
      <c r="I38" s="158"/>
      <c r="J38" s="158">
        <v>0</v>
      </c>
      <c r="K38" s="158"/>
      <c r="L38" s="159">
        <v>0</v>
      </c>
      <c r="M38" s="159"/>
      <c r="N38" s="48">
        <f>C37*2-N37</f>
        <v>0</v>
      </c>
      <c r="O38" s="161"/>
      <c r="P38" s="157"/>
      <c r="R38" s="150" t="s">
        <v>64</v>
      </c>
      <c r="S38" s="151"/>
      <c r="T38" s="144">
        <f>T35*2+COUNTIF(N7,5)+COUNTIF(N13,5)+COUNTIF(N19,5)+COUNTIF(N25,5)+COUNTIF(N31,5)+COUNTIF(N37,5)+COUNTIF(N43,5)</f>
        <v>0</v>
      </c>
      <c r="U38" s="145"/>
      <c r="V38" s="20"/>
      <c r="W38" s="20"/>
      <c r="X38" s="20"/>
      <c r="Y38" s="20"/>
      <c r="Z38" s="20"/>
      <c r="AA38" s="20"/>
      <c r="AB38" s="20"/>
      <c r="AC38" s="20"/>
      <c r="AD38" s="20"/>
    </row>
    <row r="39" spans="1:34" ht="13" customHeight="1">
      <c r="A39" s="24"/>
      <c r="C39" s="16">
        <f>IF(SUM(C40:C42)=0,0,IF((COUNTIF(C34:C36,C40)+COUNTIF(C34:C36,C41)+COUNTIF(C34:C36,C42))&lt;&gt;3,1,0))</f>
        <v>0</v>
      </c>
      <c r="D39" s="16"/>
      <c r="E39" s="16">
        <f>IF(C37&gt;=1,IF(D37&gt;D38,2,IF(D37=D38,1,0)),0)</f>
        <v>0</v>
      </c>
      <c r="F39" s="16">
        <f>IF(C37&gt;=2,IF(F37&gt;F38,2,IF(F37=F38,1,0)),0)</f>
        <v>0</v>
      </c>
      <c r="G39" s="16">
        <f>IF(C37&gt;=3,IF(H37&gt;H38,2,IF(H37=H38,1,0)),0)</f>
        <v>0</v>
      </c>
      <c r="H39" s="16">
        <f>IF(K39=1,IF(J37&gt;J38,2,IF(J37=J38,1,0)),0)</f>
        <v>0</v>
      </c>
      <c r="I39" s="16">
        <f>IF(M39=1,IF(L37&gt;L38,2,IF(L37=L38,1,0)),0)</f>
        <v>0</v>
      </c>
      <c r="J39" s="16"/>
      <c r="K39" s="16">
        <f>IF(SUM(J34:K36)&lt;&gt;0,1,0)</f>
        <v>0</v>
      </c>
      <c r="L39" s="16"/>
      <c r="M39" s="16">
        <f>IF(SUM(L34:M36)&lt;&gt;0,1,0)</f>
        <v>0</v>
      </c>
      <c r="N39" s="50">
        <f>IF(M39=1,IF(I39=2,1,0),IF(K39=1,IF(H39=2,1,0),IF(G39=2,1,0)))</f>
        <v>0</v>
      </c>
      <c r="O39" s="25"/>
      <c r="R39" s="152"/>
      <c r="S39" s="153"/>
      <c r="T39" s="146"/>
      <c r="U39" s="147"/>
      <c r="V39" s="20"/>
      <c r="W39" s="20"/>
      <c r="X39" s="20"/>
      <c r="Y39" s="20"/>
      <c r="Z39" s="20"/>
      <c r="AA39" s="20"/>
      <c r="AB39" s="20"/>
      <c r="AC39" s="20"/>
      <c r="AD39" s="20"/>
    </row>
    <row r="40" spans="1:34" ht="13" customHeight="1">
      <c r="A40" s="24">
        <v>7</v>
      </c>
      <c r="B40" s="26"/>
      <c r="C40" s="27"/>
      <c r="D40" s="27"/>
      <c r="E40" s="27"/>
      <c r="F40" s="27"/>
      <c r="G40" s="27"/>
      <c r="H40" s="27"/>
      <c r="I40" s="27"/>
      <c r="J40" s="27"/>
      <c r="K40" s="27"/>
      <c r="L40" s="27"/>
      <c r="M40" s="27"/>
      <c r="N40" s="51">
        <f>IF(C39=1,IF(N42=1,1,0),0)</f>
        <v>0</v>
      </c>
      <c r="O40" s="15">
        <f>IF(C39=1,IF(N36=1,1,0),0)</f>
        <v>0</v>
      </c>
      <c r="P40" s="15"/>
      <c r="R40" s="20"/>
      <c r="S40" s="20"/>
      <c r="T40" s="20"/>
      <c r="U40" s="20"/>
      <c r="V40" s="20"/>
      <c r="W40" s="20"/>
      <c r="X40" s="20"/>
      <c r="Y40" s="20"/>
      <c r="Z40" s="20"/>
      <c r="AA40" s="20"/>
      <c r="AB40" s="20"/>
      <c r="AC40" s="20"/>
      <c r="AD40" s="20"/>
    </row>
    <row r="41" spans="1:34" ht="13" customHeight="1">
      <c r="C41" s="27"/>
      <c r="D41" s="27"/>
      <c r="E41" s="27"/>
      <c r="F41" s="27"/>
      <c r="G41" s="27"/>
      <c r="H41" s="27"/>
      <c r="I41" s="27"/>
      <c r="J41" s="27"/>
      <c r="K41" s="27"/>
      <c r="L41" s="27"/>
      <c r="M41" s="27"/>
      <c r="N41" s="28">
        <f>IF(N43&gt;=6,1,IF(N44&gt;=6,1,IF((N43+N44)=10,1,0)))</f>
        <v>0</v>
      </c>
      <c r="O41" s="148" t="str">
        <f>Basics!C3</f>
        <v>Bitte ersetzen</v>
      </c>
      <c r="P41" s="148">
        <f>B40</f>
        <v>0</v>
      </c>
      <c r="R41" s="20"/>
      <c r="S41" s="20"/>
      <c r="T41" s="20"/>
      <c r="U41" s="20"/>
      <c r="V41" s="20"/>
      <c r="W41" s="20"/>
      <c r="X41" s="20"/>
      <c r="Y41" s="20"/>
      <c r="Z41" s="20"/>
      <c r="AA41" s="20"/>
      <c r="AB41" s="20"/>
      <c r="AC41" s="20"/>
      <c r="AD41" s="20"/>
    </row>
    <row r="42" spans="1:34" ht="13" customHeight="1">
      <c r="C42" s="27"/>
      <c r="D42" s="27"/>
      <c r="E42" s="27"/>
      <c r="F42" s="27"/>
      <c r="G42" s="27"/>
      <c r="H42" s="27"/>
      <c r="I42" s="27"/>
      <c r="J42" s="27"/>
      <c r="K42" s="27"/>
      <c r="L42" s="27"/>
      <c r="M42" s="27"/>
      <c r="N42" s="43">
        <f>IF(N41=0,0,IF(N43&gt;N44,1,0))</f>
        <v>0</v>
      </c>
      <c r="O42" s="148">
        <f>Basics!C43</f>
        <v>0</v>
      </c>
      <c r="P42" s="149"/>
      <c r="R42" s="20"/>
      <c r="S42" s="20"/>
      <c r="T42" s="20"/>
      <c r="U42" s="20"/>
      <c r="V42" s="20"/>
      <c r="W42" s="20"/>
      <c r="X42" s="20"/>
      <c r="Y42" s="20"/>
      <c r="Z42" s="20"/>
      <c r="AA42" s="20"/>
      <c r="AB42" s="20"/>
      <c r="AC42" s="20"/>
      <c r="AD42" s="20"/>
    </row>
    <row r="43" spans="1:34" ht="13" customHeight="1">
      <c r="B43" s="154" t="str">
        <f>N43&amp;":"&amp;N44</f>
        <v>0:0</v>
      </c>
      <c r="C43" s="47">
        <f>IF(SUM(D40:E42)=0,0,1)+IF(SUM(F40:G42)=0,0,1)+IF(SUM(H40:I42)=0,0,1)+IF(SUM(J40:K42)=0,0,1)+IF(SUM(L40:M42)=0,0,1)</f>
        <v>0</v>
      </c>
      <c r="D43" s="155">
        <f>SUM(D40:E42)</f>
        <v>0</v>
      </c>
      <c r="E43" s="155"/>
      <c r="F43" s="155">
        <f>SUM(F40:G42)</f>
        <v>0</v>
      </c>
      <c r="G43" s="155"/>
      <c r="H43" s="155">
        <f>SUM(H40:I42)</f>
        <v>0</v>
      </c>
      <c r="I43" s="155"/>
      <c r="J43" s="155">
        <f>SUM(J40:K42)</f>
        <v>0</v>
      </c>
      <c r="K43" s="155"/>
      <c r="L43" s="156">
        <f>SUM(L40:M42)</f>
        <v>0</v>
      </c>
      <c r="M43" s="156"/>
      <c r="N43" s="48">
        <f>SUM(E45:I45)</f>
        <v>0</v>
      </c>
      <c r="O43" s="157" t="str">
        <f>IFERROR(SUM(D43:M43)/((COUNTIF(D40:M42,"&gt;0")+COUNTIF(D40:M42,"M"))),"0")</f>
        <v>0</v>
      </c>
      <c r="P43" s="157" t="str">
        <f>IFERROR(SUM(D44:M44)/((COUNTIF(D40:M42,"&gt;0")+COUNTIF(D40:M42,"M"))),"0")</f>
        <v>0</v>
      </c>
      <c r="R43" s="20"/>
      <c r="S43" s="20"/>
      <c r="T43" s="20"/>
      <c r="U43" s="20"/>
      <c r="V43" s="20"/>
      <c r="W43" s="20"/>
      <c r="X43" s="20"/>
      <c r="Y43" s="20"/>
      <c r="Z43" s="20"/>
      <c r="AA43" s="20"/>
      <c r="AB43" s="20"/>
      <c r="AC43" s="20"/>
      <c r="AD43" s="20"/>
    </row>
    <row r="44" spans="1:34" ht="13" customHeight="1">
      <c r="B44" s="154"/>
      <c r="C44" s="49" t="s">
        <v>54</v>
      </c>
      <c r="D44" s="158">
        <v>0</v>
      </c>
      <c r="E44" s="158"/>
      <c r="F44" s="158">
        <v>0</v>
      </c>
      <c r="G44" s="158"/>
      <c r="H44" s="158">
        <v>0</v>
      </c>
      <c r="I44" s="158"/>
      <c r="J44" s="158">
        <v>0</v>
      </c>
      <c r="K44" s="158"/>
      <c r="L44" s="159">
        <v>0</v>
      </c>
      <c r="M44" s="159"/>
      <c r="N44" s="48">
        <f>C43*2-N43</f>
        <v>0</v>
      </c>
      <c r="O44" s="157"/>
      <c r="P44" s="157"/>
      <c r="R44" s="20"/>
      <c r="S44" s="123" t="s">
        <v>65</v>
      </c>
      <c r="T44" s="65"/>
      <c r="U44" s="65"/>
      <c r="V44" s="65"/>
      <c r="W44" s="65"/>
      <c r="X44" s="65"/>
      <c r="Y44" s="65"/>
      <c r="Z44" s="65"/>
      <c r="AA44" s="20"/>
      <c r="AB44" s="20"/>
      <c r="AC44" s="20"/>
      <c r="AD44" s="20"/>
    </row>
    <row r="45" spans="1:34" ht="13">
      <c r="C45" s="15"/>
      <c r="D45" s="15"/>
      <c r="E45" s="16">
        <f>IF(C43&gt;=1,IF(D43&gt;D44,2,IF(D43=D44,1,0)),0)</f>
        <v>0</v>
      </c>
      <c r="F45" s="16">
        <f>IF(C43&gt;=2,IF(F43&gt;F44,2,IF(F43=F44,1,0)),0)</f>
        <v>0</v>
      </c>
      <c r="G45" s="16">
        <f>IF(C43&gt;=3,IF(H43&gt;H44,2,IF(H43=H44,1,0)),0)</f>
        <v>0</v>
      </c>
      <c r="H45" s="16">
        <f>IF(K45=1,IF(J43&gt;J44,2,IF(J43=J44,1,0)),0)</f>
        <v>0</v>
      </c>
      <c r="I45" s="16">
        <f>IF(M45=1,IF(L43&gt;L44,2,IF(L43=L44,1,0)),0)</f>
        <v>0</v>
      </c>
      <c r="J45" s="15"/>
      <c r="K45" s="16">
        <f>IF(SUM(J40:K42)&lt;&gt;0,1,0)</f>
        <v>0</v>
      </c>
      <c r="L45" s="15"/>
      <c r="M45" s="16">
        <f>IF(SUM(L40:M42)&lt;&gt;0,1,0)</f>
        <v>0</v>
      </c>
      <c r="N45" s="50">
        <f>IF(M45=1,IF(I45=2,1,0),IF(K45=1,IF(H45=2,1,0),IF(G45=2,1,0)))</f>
        <v>0</v>
      </c>
      <c r="R45" s="124" t="s">
        <v>42</v>
      </c>
      <c r="S45" s="30" t="s">
        <v>2</v>
      </c>
      <c r="T45" s="66" t="s">
        <v>66</v>
      </c>
      <c r="U45" s="67" t="s">
        <v>67</v>
      </c>
      <c r="V45" s="67" t="s">
        <v>68</v>
      </c>
      <c r="W45" s="67" t="s">
        <v>69</v>
      </c>
      <c r="X45" s="67" t="s">
        <v>70</v>
      </c>
      <c r="Y45" s="120" t="s">
        <v>50</v>
      </c>
      <c r="Z45" s="120"/>
      <c r="AA45" s="67" t="s">
        <v>52</v>
      </c>
      <c r="AB45" s="67" t="s">
        <v>71</v>
      </c>
      <c r="AC45" s="121" t="s">
        <v>57</v>
      </c>
      <c r="AD45" s="121"/>
    </row>
    <row r="46" spans="1:34" ht="11.4" customHeight="1">
      <c r="C46" s="15"/>
      <c r="D46" s="15"/>
      <c r="E46" s="15"/>
      <c r="F46" s="15"/>
      <c r="G46" s="15"/>
      <c r="H46" s="15"/>
      <c r="I46" s="15"/>
      <c r="J46" s="15"/>
      <c r="K46" s="16">
        <f>K45+K39+K33+K27+K21+K15+K9</f>
        <v>0</v>
      </c>
      <c r="L46" s="16"/>
      <c r="M46" s="16">
        <f>M45+M39+M33+M27+M21+M15+M9</f>
        <v>0</v>
      </c>
      <c r="N46" s="15"/>
      <c r="R46" s="37">
        <f>Basics!B29</f>
        <v>1</v>
      </c>
      <c r="S46" s="38" t="str">
        <f>Basics!C29</f>
        <v>NN</v>
      </c>
      <c r="T46" s="69">
        <f t="shared" ref="T46:T52" si="19">IF($B$4=S46,D$8,IF($B$10=S46,D$14,IF($B$16=S46,D$20,IF($B$22=S46,D$26,IF($B$28=S46,D$32,IF($B$34=S46,D$38,IF($B$40=S46,D$44,0)))))))</f>
        <v>0</v>
      </c>
      <c r="U46" s="69">
        <f t="shared" ref="U46:U52" si="20">IF($B$4=S46,F$8,IF($B$10=S46,F$14,IF($B$16=S46,F$20,IF($B$22=S46,F$26,IF($B$28=S46,F$32,IF($B$34=S46,F$38,IF($B$40=S46,F$44,0)))))))</f>
        <v>0</v>
      </c>
      <c r="V46" s="69">
        <f t="shared" ref="V46:V52" si="21">IF($B$4=S46,H$8,IF($B$10=S46,H$14,IF($B$16=S46,H$20,IF($B$22=S46,H$26,IF($B$28=S46,H$32,IF($B$34=S46,H$38,IF($B$40=S46,H$44,0)))))))</f>
        <v>0</v>
      </c>
      <c r="W46" s="69">
        <f t="shared" ref="W46:W52" si="22">IF($B$4=$S46,J$8,IF($B$10=$S46,J$14,IF($B$16=$S46,J$20,IF($B$22=$S46,J$26,IF($B$28=$S46,J$32,IF($B$34=$S46,J$38,IF($B$40=$S46,J$44,0)))))))</f>
        <v>0</v>
      </c>
      <c r="X46" s="69">
        <f t="shared" ref="X46:X52" si="23">IF($B$4=$S46,L$8,IF($B$10=$S46,L$14,IF($B$16=$S46,L$20,IF($B$22=$S46,L$26,IF($B$28=$S46,L$32,IF($B$34=$S46,L$38,IF($B$40=$S46,L$44,0)))))))</f>
        <v>0</v>
      </c>
      <c r="Y46" s="118">
        <f t="shared" ref="Y46:Y52" si="24">SUM(T46:X46)</f>
        <v>0</v>
      </c>
      <c r="Z46" s="118"/>
      <c r="AA46" s="70">
        <f>COUNTIF(T46:X46,"&lt;&gt;0")</f>
        <v>0</v>
      </c>
      <c r="AB46" s="71">
        <f t="shared" ref="AB46:AB52" si="25">AC46/6</f>
        <v>0</v>
      </c>
      <c r="AC46" s="119">
        <f t="shared" ref="AC46:AC52" si="26">IFERROR(Y46/AA46,0)</f>
        <v>0</v>
      </c>
      <c r="AD46" s="119"/>
    </row>
    <row r="47" spans="1:34" ht="13">
      <c r="R47" s="44">
        <f>Basics!B30</f>
        <v>2</v>
      </c>
      <c r="S47" s="45" t="str">
        <f>Basics!C30</f>
        <v>NN</v>
      </c>
      <c r="T47" s="69">
        <f t="shared" si="19"/>
        <v>0</v>
      </c>
      <c r="U47" s="69">
        <f t="shared" si="20"/>
        <v>0</v>
      </c>
      <c r="V47" s="69">
        <f t="shared" si="21"/>
        <v>0</v>
      </c>
      <c r="W47" s="69">
        <f t="shared" si="22"/>
        <v>0</v>
      </c>
      <c r="X47" s="69">
        <f t="shared" si="23"/>
        <v>0</v>
      </c>
      <c r="Y47" s="118">
        <f t="shared" si="24"/>
        <v>0</v>
      </c>
      <c r="Z47" s="118"/>
      <c r="AA47" s="70">
        <f t="shared" ref="AA47:AA52" si="27">COUNTIF(T47:X47,"&lt;&gt;0")</f>
        <v>0</v>
      </c>
      <c r="AB47" s="71">
        <f t="shared" si="25"/>
        <v>0</v>
      </c>
      <c r="AC47" s="119">
        <f t="shared" si="26"/>
        <v>0</v>
      </c>
      <c r="AD47" s="119"/>
    </row>
    <row r="48" spans="1:34" ht="13">
      <c r="R48" s="44">
        <f>Basics!B31</f>
        <v>3</v>
      </c>
      <c r="S48" s="45" t="str">
        <f>Basics!C31</f>
        <v>NN</v>
      </c>
      <c r="T48" s="69">
        <f t="shared" si="19"/>
        <v>0</v>
      </c>
      <c r="U48" s="69">
        <f t="shared" si="20"/>
        <v>0</v>
      </c>
      <c r="V48" s="69">
        <f t="shared" si="21"/>
        <v>0</v>
      </c>
      <c r="W48" s="69">
        <f t="shared" si="22"/>
        <v>0</v>
      </c>
      <c r="X48" s="69">
        <f t="shared" si="23"/>
        <v>0</v>
      </c>
      <c r="Y48" s="118">
        <f t="shared" si="24"/>
        <v>0</v>
      </c>
      <c r="Z48" s="118"/>
      <c r="AA48" s="70">
        <f t="shared" si="27"/>
        <v>0</v>
      </c>
      <c r="AB48" s="71">
        <f t="shared" si="25"/>
        <v>0</v>
      </c>
      <c r="AC48" s="119">
        <f t="shared" si="26"/>
        <v>0</v>
      </c>
      <c r="AD48" s="119"/>
    </row>
    <row r="49" spans="18:30" ht="13">
      <c r="R49" s="44">
        <f>Basics!B32</f>
        <v>4</v>
      </c>
      <c r="S49" s="45" t="str">
        <f>Basics!C32</f>
        <v>NN</v>
      </c>
      <c r="T49" s="69">
        <f t="shared" si="19"/>
        <v>0</v>
      </c>
      <c r="U49" s="69">
        <f t="shared" si="20"/>
        <v>0</v>
      </c>
      <c r="V49" s="69">
        <f t="shared" si="21"/>
        <v>0</v>
      </c>
      <c r="W49" s="69">
        <f t="shared" si="22"/>
        <v>0</v>
      </c>
      <c r="X49" s="69">
        <f t="shared" si="23"/>
        <v>0</v>
      </c>
      <c r="Y49" s="118">
        <f t="shared" si="24"/>
        <v>0</v>
      </c>
      <c r="Z49" s="118"/>
      <c r="AA49" s="70">
        <f t="shared" si="27"/>
        <v>0</v>
      </c>
      <c r="AB49" s="71">
        <f t="shared" si="25"/>
        <v>0</v>
      </c>
      <c r="AC49" s="119">
        <f t="shared" si="26"/>
        <v>0</v>
      </c>
      <c r="AD49" s="119"/>
    </row>
    <row r="50" spans="18:30" ht="13">
      <c r="R50" s="44">
        <f>Basics!B33</f>
        <v>5</v>
      </c>
      <c r="S50" s="45" t="str">
        <f>Basics!C33</f>
        <v>NN</v>
      </c>
      <c r="T50" s="69">
        <f t="shared" si="19"/>
        <v>0</v>
      </c>
      <c r="U50" s="69">
        <f t="shared" si="20"/>
        <v>0</v>
      </c>
      <c r="V50" s="69">
        <f t="shared" si="21"/>
        <v>0</v>
      </c>
      <c r="W50" s="69">
        <f t="shared" si="22"/>
        <v>0</v>
      </c>
      <c r="X50" s="69">
        <f t="shared" si="23"/>
        <v>0</v>
      </c>
      <c r="Y50" s="118">
        <f t="shared" si="24"/>
        <v>0</v>
      </c>
      <c r="Z50" s="118"/>
      <c r="AA50" s="70">
        <f t="shared" si="27"/>
        <v>0</v>
      </c>
      <c r="AB50" s="71">
        <f t="shared" si="25"/>
        <v>0</v>
      </c>
      <c r="AC50" s="119">
        <f t="shared" si="26"/>
        <v>0</v>
      </c>
      <c r="AD50" s="119"/>
    </row>
    <row r="51" spans="18:30" ht="13">
      <c r="R51" s="44">
        <f>Basics!B34</f>
        <v>6</v>
      </c>
      <c r="S51" s="45" t="str">
        <f>Basics!C34</f>
        <v>NN</v>
      </c>
      <c r="T51" s="69">
        <f t="shared" si="19"/>
        <v>0</v>
      </c>
      <c r="U51" s="69">
        <f t="shared" si="20"/>
        <v>0</v>
      </c>
      <c r="V51" s="69">
        <f t="shared" si="21"/>
        <v>0</v>
      </c>
      <c r="W51" s="69">
        <f t="shared" si="22"/>
        <v>0</v>
      </c>
      <c r="X51" s="69">
        <f t="shared" si="23"/>
        <v>0</v>
      </c>
      <c r="Y51" s="118">
        <f t="shared" si="24"/>
        <v>0</v>
      </c>
      <c r="Z51" s="118"/>
      <c r="AA51" s="70">
        <f t="shared" si="27"/>
        <v>0</v>
      </c>
      <c r="AB51" s="71">
        <f t="shared" si="25"/>
        <v>0</v>
      </c>
      <c r="AC51" s="119">
        <f t="shared" si="26"/>
        <v>0</v>
      </c>
      <c r="AD51" s="119"/>
    </row>
    <row r="52" spans="18:30" ht="13">
      <c r="R52" s="61">
        <f>Basics!B35</f>
        <v>7</v>
      </c>
      <c r="S52" s="62" t="str">
        <f>Basics!C35</f>
        <v>NN</v>
      </c>
      <c r="T52" s="69">
        <f t="shared" si="19"/>
        <v>0</v>
      </c>
      <c r="U52" s="69">
        <f t="shared" si="20"/>
        <v>0</v>
      </c>
      <c r="V52" s="69">
        <f t="shared" si="21"/>
        <v>0</v>
      </c>
      <c r="W52" s="69">
        <f t="shared" si="22"/>
        <v>0</v>
      </c>
      <c r="X52" s="69">
        <f t="shared" si="23"/>
        <v>0</v>
      </c>
      <c r="Y52" s="118">
        <f t="shared" si="24"/>
        <v>0</v>
      </c>
      <c r="Z52" s="118"/>
      <c r="AA52" s="70">
        <f t="shared" si="27"/>
        <v>0</v>
      </c>
      <c r="AB52" s="71">
        <f t="shared" si="25"/>
        <v>0</v>
      </c>
      <c r="AC52" s="119">
        <f t="shared" si="26"/>
        <v>0</v>
      </c>
      <c r="AD52" s="119"/>
    </row>
    <row r="53" spans="18:30">
      <c r="R53" s="20"/>
      <c r="S53" s="20"/>
      <c r="T53" s="20"/>
      <c r="U53" s="20"/>
      <c r="V53" s="20"/>
      <c r="W53" s="20"/>
      <c r="X53" s="20"/>
      <c r="Y53" s="20"/>
      <c r="Z53" s="20"/>
      <c r="AA53" s="20"/>
      <c r="AB53" s="20"/>
      <c r="AC53" s="20"/>
      <c r="AD53" s="20"/>
    </row>
    <row r="54" spans="18:30">
      <c r="X54" s="129" t="s">
        <v>32</v>
      </c>
      <c r="Y54" s="129"/>
      <c r="Z54" s="129"/>
      <c r="AA54" s="129"/>
      <c r="AB54" s="129"/>
      <c r="AC54" s="129"/>
      <c r="AD54" s="129"/>
    </row>
  </sheetData>
  <mergeCells count="139">
    <mergeCell ref="B1:AD1"/>
    <mergeCell ref="D3:E3"/>
    <mergeCell ref="F3:G3"/>
    <mergeCell ref="H3:I3"/>
    <mergeCell ref="J3:K3"/>
    <mergeCell ref="L3:M3"/>
    <mergeCell ref="AE3:AG3"/>
    <mergeCell ref="O5:O6"/>
    <mergeCell ref="P5:P6"/>
    <mergeCell ref="B7:B8"/>
    <mergeCell ref="D7:E7"/>
    <mergeCell ref="F7:G7"/>
    <mergeCell ref="H7:I7"/>
    <mergeCell ref="J7:K7"/>
    <mergeCell ref="L7:M7"/>
    <mergeCell ref="O7:O8"/>
    <mergeCell ref="P7:P8"/>
    <mergeCell ref="D8:E8"/>
    <mergeCell ref="F8:G8"/>
    <mergeCell ref="H8:I8"/>
    <mergeCell ref="J8:K8"/>
    <mergeCell ref="L8:M8"/>
    <mergeCell ref="O11:O12"/>
    <mergeCell ref="P11:P12"/>
    <mergeCell ref="B13:B14"/>
    <mergeCell ref="D13:E13"/>
    <mergeCell ref="F13:G13"/>
    <mergeCell ref="H13:I13"/>
    <mergeCell ref="J13:K13"/>
    <mergeCell ref="L13:M13"/>
    <mergeCell ref="O13:O14"/>
    <mergeCell ref="P13:P14"/>
    <mergeCell ref="D14:E14"/>
    <mergeCell ref="F14:G14"/>
    <mergeCell ref="H14:I14"/>
    <mergeCell ref="J14:K14"/>
    <mergeCell ref="L14:M14"/>
    <mergeCell ref="O17:O18"/>
    <mergeCell ref="P17:P18"/>
    <mergeCell ref="B19:B20"/>
    <mergeCell ref="D19:E19"/>
    <mergeCell ref="F19:G19"/>
    <mergeCell ref="H19:I19"/>
    <mergeCell ref="J19:K19"/>
    <mergeCell ref="L19:M19"/>
    <mergeCell ref="O19:O20"/>
    <mergeCell ref="P19:P20"/>
    <mergeCell ref="D20:E20"/>
    <mergeCell ref="F20:G20"/>
    <mergeCell ref="H20:I20"/>
    <mergeCell ref="J20:K20"/>
    <mergeCell ref="L20:M20"/>
    <mergeCell ref="AB29:AB30"/>
    <mergeCell ref="AC29:AD30"/>
    <mergeCell ref="O23:O24"/>
    <mergeCell ref="P23:P24"/>
    <mergeCell ref="B25:B26"/>
    <mergeCell ref="D25:E25"/>
    <mergeCell ref="F25:G25"/>
    <mergeCell ref="H25:I25"/>
    <mergeCell ref="J25:K25"/>
    <mergeCell ref="L25:M25"/>
    <mergeCell ref="O25:O26"/>
    <mergeCell ref="P25:P26"/>
    <mergeCell ref="D26:E26"/>
    <mergeCell ref="F26:G26"/>
    <mergeCell ref="H26:I26"/>
    <mergeCell ref="J26:K26"/>
    <mergeCell ref="L26:M26"/>
    <mergeCell ref="O29:O30"/>
    <mergeCell ref="P29:P30"/>
    <mergeCell ref="R29:S30"/>
    <mergeCell ref="T29:T30"/>
    <mergeCell ref="U29:U30"/>
    <mergeCell ref="V29:V30"/>
    <mergeCell ref="W29:W30"/>
    <mergeCell ref="X29:X30"/>
    <mergeCell ref="Y29:Y30"/>
    <mergeCell ref="R32:S33"/>
    <mergeCell ref="R35:S36"/>
    <mergeCell ref="T32:U33"/>
    <mergeCell ref="V32:V33"/>
    <mergeCell ref="W32:X33"/>
    <mergeCell ref="Y32:Z33"/>
    <mergeCell ref="T35:U36"/>
    <mergeCell ref="V35:V36"/>
    <mergeCell ref="W35:X36"/>
    <mergeCell ref="Y35:Z36"/>
    <mergeCell ref="Z29:Z30"/>
    <mergeCell ref="AB32:AB33"/>
    <mergeCell ref="AC32:AD33"/>
    <mergeCell ref="B31:B32"/>
    <mergeCell ref="D31:E31"/>
    <mergeCell ref="F31:G31"/>
    <mergeCell ref="H31:I31"/>
    <mergeCell ref="J31:K31"/>
    <mergeCell ref="L31:M31"/>
    <mergeCell ref="O31:O32"/>
    <mergeCell ref="P31:P32"/>
    <mergeCell ref="D32:E32"/>
    <mergeCell ref="F32:G32"/>
    <mergeCell ref="H32:I32"/>
    <mergeCell ref="J32:K32"/>
    <mergeCell ref="L32:M32"/>
    <mergeCell ref="B37:B38"/>
    <mergeCell ref="D37:E37"/>
    <mergeCell ref="F37:G37"/>
    <mergeCell ref="H37:I37"/>
    <mergeCell ref="J37:K37"/>
    <mergeCell ref="L37:M37"/>
    <mergeCell ref="O37:O38"/>
    <mergeCell ref="P37:P38"/>
    <mergeCell ref="D38:E38"/>
    <mergeCell ref="F38:G38"/>
    <mergeCell ref="H38:I38"/>
    <mergeCell ref="J38:K38"/>
    <mergeCell ref="L38:M38"/>
    <mergeCell ref="B43:B44"/>
    <mergeCell ref="D43:E43"/>
    <mergeCell ref="F43:G43"/>
    <mergeCell ref="H43:I43"/>
    <mergeCell ref="J43:K43"/>
    <mergeCell ref="L43:M43"/>
    <mergeCell ref="O43:O44"/>
    <mergeCell ref="P43:P44"/>
    <mergeCell ref="D44:E44"/>
    <mergeCell ref="F44:G44"/>
    <mergeCell ref="H44:I44"/>
    <mergeCell ref="J44:K44"/>
    <mergeCell ref="L44:M44"/>
    <mergeCell ref="AB35:AB36"/>
    <mergeCell ref="AC35:AD36"/>
    <mergeCell ref="T38:U39"/>
    <mergeCell ref="X54:AD54"/>
    <mergeCell ref="O41:O42"/>
    <mergeCell ref="P41:P42"/>
    <mergeCell ref="R38:S39"/>
    <mergeCell ref="O35:O36"/>
    <mergeCell ref="P35:P36"/>
  </mergeCells>
  <conditionalFormatting sqref="T5:Z14 T34:Z34 AB34:AC35 T35 V35:W35 Y35">
    <cfRule type="cellIs" dxfId="3241" priority="444" operator="equal">
      <formula>0</formula>
    </cfRule>
  </conditionalFormatting>
  <conditionalFormatting sqref="T38 AC38 V38:Z38">
    <cfRule type="cellIs" dxfId="3240" priority="445" operator="between">
      <formula>1</formula>
      <formula>7</formula>
    </cfRule>
    <cfRule type="cellIs" dxfId="3239" priority="446" operator="equal">
      <formula>7.25</formula>
    </cfRule>
    <cfRule type="cellIs" dxfId="3238" priority="447" operator="equal">
      <formula>7.5</formula>
    </cfRule>
    <cfRule type="cellIs" dxfId="3237" priority="448" operator="equal">
      <formula>7.75</formula>
    </cfRule>
    <cfRule type="cellIs" dxfId="3236" priority="449" operator="equal">
      <formula>8</formula>
    </cfRule>
    <cfRule type="cellIs" dxfId="3235" priority="450" operator="equal">
      <formula>8.25</formula>
    </cfRule>
    <cfRule type="cellIs" dxfId="3234" priority="451" operator="equal">
      <formula>8.5</formula>
    </cfRule>
    <cfRule type="cellIs" dxfId="3233" priority="452" operator="equal">
      <formula>8.75</formula>
    </cfRule>
    <cfRule type="cellIs" dxfId="3232" priority="453" operator="equal">
      <formula>9</formula>
    </cfRule>
    <cfRule type="cellIs" dxfId="3231" priority="454" operator="equal">
      <formula>9.25</formula>
    </cfRule>
    <cfRule type="cellIs" dxfId="3230" priority="455" operator="greaterThanOrEqual">
      <formula>9.5</formula>
    </cfRule>
    <cfRule type="cellIs" dxfId="3229" priority="456" operator="equal">
      <formula>7</formula>
    </cfRule>
    <cfRule type="cellIs" dxfId="3228" priority="457" operator="between">
      <formula>7</formula>
      <formula>7.25</formula>
    </cfRule>
    <cfRule type="cellIs" dxfId="3227" priority="458" operator="between">
      <formula>7.25</formula>
      <formula>7.5</formula>
    </cfRule>
    <cfRule type="cellIs" dxfId="3226" priority="459" operator="between">
      <formula>7.5</formula>
      <formula>7.75</formula>
    </cfRule>
    <cfRule type="cellIs" dxfId="3225" priority="460" operator="between">
      <formula>7.75</formula>
      <formula>8</formula>
    </cfRule>
    <cfRule type="cellIs" dxfId="3224" priority="461" operator="between">
      <formula>8</formula>
      <formula>8.25</formula>
    </cfRule>
    <cfRule type="cellIs" dxfId="3223" priority="462" operator="between">
      <formula>8.25</formula>
      <formula>8.5</formula>
    </cfRule>
    <cfRule type="cellIs" dxfId="3222" priority="463" operator="between">
      <formula>8.5</formula>
      <formula>8.75</formula>
    </cfRule>
    <cfRule type="cellIs" dxfId="3221" priority="464" operator="between">
      <formula>8.75</formula>
      <formula>9</formula>
    </cfRule>
    <cfRule type="cellIs" dxfId="3220" priority="465" operator="between">
      <formula>9</formula>
      <formula>9.25</formula>
    </cfRule>
    <cfRule type="cellIs" dxfId="3219" priority="466" operator="between">
      <formula>9.25</formula>
      <formula>9.5</formula>
    </cfRule>
    <cfRule type="cellIs" dxfId="3218" priority="467" operator="lessThan">
      <formula>1</formula>
    </cfRule>
  </conditionalFormatting>
  <conditionalFormatting sqref="AC29">
    <cfRule type="cellIs" dxfId="3217" priority="330" operator="between">
      <formula>1</formula>
      <formula>7</formula>
    </cfRule>
    <cfRule type="cellIs" dxfId="3216" priority="331" operator="equal">
      <formula>7.25</formula>
    </cfRule>
    <cfRule type="cellIs" dxfId="3215" priority="332" operator="equal">
      <formula>7.5</formula>
    </cfRule>
    <cfRule type="cellIs" dxfId="3214" priority="333" operator="equal">
      <formula>7.75</formula>
    </cfRule>
    <cfRule type="cellIs" dxfId="3213" priority="334" operator="equal">
      <formula>8</formula>
    </cfRule>
    <cfRule type="cellIs" dxfId="3212" priority="335" operator="equal">
      <formula>8.25</formula>
    </cfRule>
    <cfRule type="cellIs" dxfId="3211" priority="336" operator="equal">
      <formula>8.5</formula>
    </cfRule>
    <cfRule type="cellIs" dxfId="3210" priority="337" operator="equal">
      <formula>8.75</formula>
    </cfRule>
    <cfRule type="cellIs" dxfId="3209" priority="338" operator="equal">
      <formula>9</formula>
    </cfRule>
    <cfRule type="cellIs" dxfId="3208" priority="339" operator="equal">
      <formula>9.25</formula>
    </cfRule>
    <cfRule type="cellIs" dxfId="3207" priority="340" operator="greaterThanOrEqual">
      <formula>9.5</formula>
    </cfRule>
    <cfRule type="cellIs" dxfId="3206" priority="341" operator="equal">
      <formula>7</formula>
    </cfRule>
    <cfRule type="cellIs" dxfId="3205" priority="342" operator="between">
      <formula>7</formula>
      <formula>7.25</formula>
    </cfRule>
    <cfRule type="cellIs" dxfId="3204" priority="343" operator="between">
      <formula>7.25</formula>
      <formula>7.5</formula>
    </cfRule>
    <cfRule type="cellIs" dxfId="3203" priority="344" operator="between">
      <formula>7.5</formula>
      <formula>7.75</formula>
    </cfRule>
    <cfRule type="cellIs" dxfId="3202" priority="345" operator="between">
      <formula>7.75</formula>
      <formula>8</formula>
    </cfRule>
    <cfRule type="cellIs" dxfId="3201" priority="346" operator="between">
      <formula>8</formula>
      <formula>8.25</formula>
    </cfRule>
    <cfRule type="cellIs" dxfId="3200" priority="347" operator="between">
      <formula>8.25</formula>
      <formula>8.5</formula>
    </cfRule>
    <cfRule type="cellIs" dxfId="3199" priority="348" operator="between">
      <formula>8.5</formula>
      <formula>8.75</formula>
    </cfRule>
    <cfRule type="cellIs" dxfId="3198" priority="349" operator="between">
      <formula>8.75</formula>
      <formula>9</formula>
    </cfRule>
    <cfRule type="cellIs" dxfId="3197" priority="350" operator="between">
      <formula>9</formula>
      <formula>9.25</formula>
    </cfRule>
    <cfRule type="cellIs" dxfId="3196" priority="351" operator="between">
      <formula>9.25</formula>
      <formula>9.5</formula>
    </cfRule>
    <cfRule type="cellIs" dxfId="3195" priority="352" operator="lessThan">
      <formula>1</formula>
    </cfRule>
  </conditionalFormatting>
  <conditionalFormatting sqref="U29:Z29">
    <cfRule type="cellIs" dxfId="3194" priority="353" operator="between">
      <formula>1</formula>
      <formula>7</formula>
    </cfRule>
    <cfRule type="cellIs" dxfId="3193" priority="354" operator="equal">
      <formula>7.25</formula>
    </cfRule>
    <cfRule type="cellIs" dxfId="3192" priority="355" operator="equal">
      <formula>7.5</formula>
    </cfRule>
    <cfRule type="cellIs" dxfId="3191" priority="356" operator="equal">
      <formula>7.75</formula>
    </cfRule>
    <cfRule type="cellIs" dxfId="3190" priority="357" operator="equal">
      <formula>8</formula>
    </cfRule>
    <cfRule type="cellIs" dxfId="3189" priority="358" operator="equal">
      <formula>8.25</formula>
    </cfRule>
    <cfRule type="cellIs" dxfId="3188" priority="359" operator="equal">
      <formula>8.5</formula>
    </cfRule>
    <cfRule type="cellIs" dxfId="3187" priority="360" operator="equal">
      <formula>8.75</formula>
    </cfRule>
    <cfRule type="cellIs" dxfId="3186" priority="361" operator="equal">
      <formula>9</formula>
    </cfRule>
    <cfRule type="cellIs" dxfId="3185" priority="362" operator="equal">
      <formula>9.25</formula>
    </cfRule>
    <cfRule type="cellIs" dxfId="3184" priority="363" operator="greaterThanOrEqual">
      <formula>9.5</formula>
    </cfRule>
    <cfRule type="cellIs" dxfId="3183" priority="364" operator="equal">
      <formula>7</formula>
    </cfRule>
    <cfRule type="cellIs" dxfId="3182" priority="365" operator="between">
      <formula>7</formula>
      <formula>7.25</formula>
    </cfRule>
    <cfRule type="cellIs" dxfId="3181" priority="366" operator="between">
      <formula>7.25</formula>
      <formula>7.5</formula>
    </cfRule>
    <cfRule type="cellIs" dxfId="3180" priority="367" operator="between">
      <formula>7.5</formula>
      <formula>7.75</formula>
    </cfRule>
    <cfRule type="cellIs" dxfId="3179" priority="368" operator="between">
      <formula>7.75</formula>
      <formula>8</formula>
    </cfRule>
    <cfRule type="cellIs" dxfId="3178" priority="369" operator="between">
      <formula>8</formula>
      <formula>8.25</formula>
    </cfRule>
    <cfRule type="cellIs" dxfId="3177" priority="370" operator="between">
      <formula>8.25</formula>
      <formula>8.5</formula>
    </cfRule>
    <cfRule type="cellIs" dxfId="3176" priority="371" operator="between">
      <formula>8.5</formula>
      <formula>8.75</formula>
    </cfRule>
    <cfRule type="cellIs" dxfId="3175" priority="372" operator="between">
      <formula>8.75</formula>
      <formula>9</formula>
    </cfRule>
    <cfRule type="cellIs" dxfId="3174" priority="373" operator="between">
      <formula>9</formula>
      <formula>9.25</formula>
    </cfRule>
    <cfRule type="cellIs" dxfId="3173" priority="374" operator="between">
      <formula>9.25</formula>
      <formula>9.5</formula>
    </cfRule>
    <cfRule type="cellIs" dxfId="3172" priority="375" operator="lessThan">
      <formula>1</formula>
    </cfRule>
  </conditionalFormatting>
  <conditionalFormatting sqref="T29">
    <cfRule type="cellIs" dxfId="3171" priority="376" operator="between">
      <formula>1</formula>
      <formula>7</formula>
    </cfRule>
    <cfRule type="cellIs" dxfId="3170" priority="377" operator="equal">
      <formula>7.25</formula>
    </cfRule>
    <cfRule type="cellIs" dxfId="3169" priority="378" operator="equal">
      <formula>7.5</formula>
    </cfRule>
    <cfRule type="cellIs" dxfId="3168" priority="379" operator="equal">
      <formula>7.75</formula>
    </cfRule>
    <cfRule type="cellIs" dxfId="3167" priority="380" operator="equal">
      <formula>8</formula>
    </cfRule>
    <cfRule type="cellIs" dxfId="3166" priority="381" operator="equal">
      <formula>8.25</formula>
    </cfRule>
    <cfRule type="cellIs" dxfId="3165" priority="382" operator="equal">
      <formula>8.5</formula>
    </cfRule>
    <cfRule type="cellIs" dxfId="3164" priority="383" operator="equal">
      <formula>8.75</formula>
    </cfRule>
    <cfRule type="cellIs" dxfId="3163" priority="384" operator="equal">
      <formula>9</formula>
    </cfRule>
    <cfRule type="cellIs" dxfId="3162" priority="385" operator="equal">
      <formula>9.25</formula>
    </cfRule>
    <cfRule type="cellIs" dxfId="3161" priority="386" operator="greaterThanOrEqual">
      <formula>9.5</formula>
    </cfRule>
    <cfRule type="cellIs" dxfId="3160" priority="387" operator="equal">
      <formula>7</formula>
    </cfRule>
    <cfRule type="cellIs" dxfId="3159" priority="388" operator="between">
      <formula>7</formula>
      <formula>7.25</formula>
    </cfRule>
    <cfRule type="cellIs" dxfId="3158" priority="389" operator="between">
      <formula>7.25</formula>
      <formula>7.5</formula>
    </cfRule>
    <cfRule type="cellIs" dxfId="3157" priority="390" operator="between">
      <formula>7.5</formula>
      <formula>7.75</formula>
    </cfRule>
    <cfRule type="cellIs" dxfId="3156" priority="391" operator="between">
      <formula>7.75</formula>
      <formula>8</formula>
    </cfRule>
    <cfRule type="cellIs" dxfId="3155" priority="392" operator="between">
      <formula>8</formula>
      <formula>8.25</formula>
    </cfRule>
    <cfRule type="cellIs" dxfId="3154" priority="393" operator="between">
      <formula>8.25</formula>
      <formula>8.5</formula>
    </cfRule>
    <cfRule type="cellIs" dxfId="3153" priority="394" operator="between">
      <formula>8.5</formula>
      <formula>8.75</formula>
    </cfRule>
    <cfRule type="cellIs" dxfId="3152" priority="395" operator="between">
      <formula>8.75</formula>
      <formula>9</formula>
    </cfRule>
    <cfRule type="cellIs" dxfId="3151" priority="396" operator="between">
      <formula>9</formula>
      <formula>9.25</formula>
    </cfRule>
    <cfRule type="cellIs" dxfId="3150" priority="397" operator="between">
      <formula>9.25</formula>
      <formula>9.5</formula>
    </cfRule>
    <cfRule type="cellIs" dxfId="3149" priority="398" operator="lessThan">
      <formula>1</formula>
    </cfRule>
  </conditionalFormatting>
  <conditionalFormatting sqref="B7 B13 B19 B25 B31 B37 B43">
    <cfRule type="cellIs" dxfId="3148" priority="767" operator="equal">
      <formula>"6:0"</formula>
    </cfRule>
    <cfRule type="cellIs" dxfId="3147" priority="768" operator="equal">
      <formula>"6:2"</formula>
    </cfRule>
    <cfRule type="cellIs" dxfId="3146" priority="769" operator="equal">
      <formula>"6:4"</formula>
    </cfRule>
    <cfRule type="cellIs" dxfId="3145" priority="770" operator="equal">
      <formula>"7:1"</formula>
    </cfRule>
    <cfRule type="cellIs" dxfId="3144" priority="771" operator="equal">
      <formula>"7:3"</formula>
    </cfRule>
    <cfRule type="cellIs" dxfId="3143" priority="772" operator="equal">
      <formula>"5:5"</formula>
    </cfRule>
    <cfRule type="cellIs" dxfId="3142" priority="773" operator="equal">
      <formula>"0:6"</formula>
    </cfRule>
    <cfRule type="cellIs" dxfId="3141" priority="774" operator="equal">
      <formula>"2:6"</formula>
    </cfRule>
    <cfRule type="cellIs" dxfId="3140" priority="775" operator="equal">
      <formula>"4:6"</formula>
    </cfRule>
    <cfRule type="cellIs" dxfId="3139" priority="776" operator="equal">
      <formula>"1:7"</formula>
    </cfRule>
    <cfRule type="cellIs" dxfId="3138" priority="777" operator="equal">
      <formula>"3:7"</formula>
    </cfRule>
  </conditionalFormatting>
  <conditionalFormatting sqref="T18:T27">
    <cfRule type="cellIs" dxfId="3137" priority="326" operator="equal">
      <formula>0</formula>
    </cfRule>
  </conditionalFormatting>
  <conditionalFormatting sqref="U18:Z27">
    <cfRule type="cellIs" dxfId="3136" priority="325" operator="equal">
      <formula>0</formula>
    </cfRule>
  </conditionalFormatting>
  <conditionalFormatting sqref="AB18:AB27">
    <cfRule type="cellIs" dxfId="3135" priority="324" operator="equal">
      <formula>0</formula>
    </cfRule>
  </conditionalFormatting>
  <conditionalFormatting sqref="AC18:AC27">
    <cfRule type="cellIs" dxfId="3134" priority="323" operator="equal">
      <formula>0</formula>
    </cfRule>
  </conditionalFormatting>
  <conditionalFormatting sqref="O43">
    <cfRule type="cellIs" dxfId="3133" priority="1" operator="between">
      <formula>1</formula>
      <formula>7</formula>
    </cfRule>
    <cfRule type="cellIs" dxfId="3132" priority="2" operator="equal">
      <formula>7.25</formula>
    </cfRule>
    <cfRule type="cellIs" dxfId="3131" priority="3" operator="equal">
      <formula>7.5</formula>
    </cfRule>
    <cfRule type="cellIs" dxfId="3130" priority="4" operator="equal">
      <formula>7.75</formula>
    </cfRule>
    <cfRule type="cellIs" dxfId="3129" priority="5" operator="equal">
      <formula>8</formula>
    </cfRule>
    <cfRule type="cellIs" dxfId="3128" priority="6" operator="equal">
      <formula>8.25</formula>
    </cfRule>
    <cfRule type="cellIs" dxfId="3127" priority="7" operator="equal">
      <formula>8.5</formula>
    </cfRule>
    <cfRule type="cellIs" dxfId="3126" priority="8" operator="equal">
      <formula>8.75</formula>
    </cfRule>
    <cfRule type="cellIs" dxfId="3125" priority="9" operator="equal">
      <formula>9</formula>
    </cfRule>
    <cfRule type="cellIs" dxfId="3124" priority="10" operator="equal">
      <formula>9.25</formula>
    </cfRule>
    <cfRule type="cellIs" dxfId="3123" priority="11" operator="greaterThanOrEqual">
      <formula>9.5</formula>
    </cfRule>
    <cfRule type="cellIs" dxfId="3122" priority="12" operator="equal">
      <formula>7</formula>
    </cfRule>
    <cfRule type="cellIs" dxfId="3121" priority="13" operator="between">
      <formula>7</formula>
      <formula>7.25</formula>
    </cfRule>
    <cfRule type="cellIs" dxfId="3120" priority="14" operator="between">
      <formula>7.25</formula>
      <formula>7.5</formula>
    </cfRule>
    <cfRule type="cellIs" dxfId="3119" priority="15" operator="between">
      <formula>7.5</formula>
      <formula>7.75</formula>
    </cfRule>
    <cfRule type="cellIs" dxfId="3118" priority="16" operator="between">
      <formula>7.75</formula>
      <formula>8</formula>
    </cfRule>
    <cfRule type="cellIs" dxfId="3117" priority="17" operator="between">
      <formula>8</formula>
      <formula>8.25</formula>
    </cfRule>
    <cfRule type="cellIs" dxfId="3116" priority="18" operator="between">
      <formula>8.25</formula>
      <formula>8.5</formula>
    </cfRule>
    <cfRule type="cellIs" dxfId="3115" priority="19" operator="between">
      <formula>8.5</formula>
      <formula>8.75</formula>
    </cfRule>
    <cfRule type="cellIs" dxfId="3114" priority="20" operator="between">
      <formula>8.75</formula>
      <formula>9</formula>
    </cfRule>
    <cfRule type="cellIs" dxfId="3113" priority="21" operator="between">
      <formula>9</formula>
      <formula>9.25</formula>
    </cfRule>
    <cfRule type="cellIs" dxfId="3112" priority="22" operator="between">
      <formula>9.25</formula>
      <formula>9.5</formula>
    </cfRule>
    <cfRule type="cellIs" dxfId="3111" priority="23" operator="lessThan">
      <formula>1</formula>
    </cfRule>
  </conditionalFormatting>
  <conditionalFormatting sqref="O7">
    <cfRule type="cellIs" dxfId="3110" priority="300" operator="between">
      <formula>1</formula>
      <formula>7</formula>
    </cfRule>
    <cfRule type="cellIs" dxfId="3109" priority="301" operator="equal">
      <formula>7.25</formula>
    </cfRule>
    <cfRule type="cellIs" dxfId="3108" priority="302" operator="equal">
      <formula>7.5</formula>
    </cfRule>
    <cfRule type="cellIs" dxfId="3107" priority="303" operator="equal">
      <formula>7.75</formula>
    </cfRule>
    <cfRule type="cellIs" dxfId="3106" priority="304" operator="equal">
      <formula>8</formula>
    </cfRule>
    <cfRule type="cellIs" dxfId="3105" priority="305" operator="equal">
      <formula>8.25</formula>
    </cfRule>
    <cfRule type="cellIs" dxfId="3104" priority="306" operator="equal">
      <formula>8.5</formula>
    </cfRule>
    <cfRule type="cellIs" dxfId="3103" priority="307" operator="equal">
      <formula>8.75</formula>
    </cfRule>
    <cfRule type="cellIs" dxfId="3102" priority="308" operator="equal">
      <formula>9</formula>
    </cfRule>
    <cfRule type="cellIs" dxfId="3101" priority="309" operator="equal">
      <formula>9.25</formula>
    </cfRule>
    <cfRule type="cellIs" dxfId="3100" priority="310" operator="greaterThanOrEqual">
      <formula>9.5</formula>
    </cfRule>
    <cfRule type="cellIs" dxfId="3099" priority="311" operator="equal">
      <formula>7</formula>
    </cfRule>
    <cfRule type="cellIs" dxfId="3098" priority="312" operator="between">
      <formula>7</formula>
      <formula>7.25</formula>
    </cfRule>
    <cfRule type="cellIs" dxfId="3097" priority="313" operator="between">
      <formula>7.25</formula>
      <formula>7.5</formula>
    </cfRule>
    <cfRule type="cellIs" dxfId="3096" priority="314" operator="between">
      <formula>7.5</formula>
      <formula>7.75</formula>
    </cfRule>
    <cfRule type="cellIs" dxfId="3095" priority="315" operator="between">
      <formula>7.75</formula>
      <formula>8</formula>
    </cfRule>
    <cfRule type="cellIs" dxfId="3094" priority="316" operator="between">
      <formula>8</formula>
      <formula>8.25</formula>
    </cfRule>
    <cfRule type="cellIs" dxfId="3093" priority="317" operator="between">
      <formula>8.25</formula>
      <formula>8.5</formula>
    </cfRule>
    <cfRule type="cellIs" dxfId="3092" priority="318" operator="between">
      <formula>8.5</formula>
      <formula>8.75</formula>
    </cfRule>
    <cfRule type="cellIs" dxfId="3091" priority="319" operator="between">
      <formula>8.75</formula>
      <formula>9</formula>
    </cfRule>
    <cfRule type="cellIs" dxfId="3090" priority="320" operator="between">
      <formula>9</formula>
      <formula>9.25</formula>
    </cfRule>
    <cfRule type="cellIs" dxfId="3089" priority="321" operator="between">
      <formula>9.25</formula>
      <formula>9.5</formula>
    </cfRule>
    <cfRule type="cellIs" dxfId="3088" priority="322" operator="lessThan">
      <formula>1</formula>
    </cfRule>
  </conditionalFormatting>
  <conditionalFormatting sqref="P7">
    <cfRule type="cellIs" dxfId="3087" priority="277" operator="between">
      <formula>1</formula>
      <formula>7</formula>
    </cfRule>
    <cfRule type="cellIs" dxfId="3086" priority="278" operator="equal">
      <formula>7.25</formula>
    </cfRule>
    <cfRule type="cellIs" dxfId="3085" priority="279" operator="equal">
      <formula>7.5</formula>
    </cfRule>
    <cfRule type="cellIs" dxfId="3084" priority="280" operator="equal">
      <formula>7.75</formula>
    </cfRule>
    <cfRule type="cellIs" dxfId="3083" priority="281" operator="equal">
      <formula>8</formula>
    </cfRule>
    <cfRule type="cellIs" dxfId="3082" priority="282" operator="equal">
      <formula>8.25</formula>
    </cfRule>
    <cfRule type="cellIs" dxfId="3081" priority="283" operator="equal">
      <formula>8.5</formula>
    </cfRule>
    <cfRule type="cellIs" dxfId="3080" priority="284" operator="equal">
      <formula>8.75</formula>
    </cfRule>
    <cfRule type="cellIs" dxfId="3079" priority="285" operator="equal">
      <formula>9</formula>
    </cfRule>
    <cfRule type="cellIs" dxfId="3078" priority="286" operator="equal">
      <formula>9.25</formula>
    </cfRule>
    <cfRule type="cellIs" dxfId="3077" priority="287" operator="greaterThanOrEqual">
      <formula>9.5</formula>
    </cfRule>
    <cfRule type="cellIs" dxfId="3076" priority="288" operator="equal">
      <formula>7</formula>
    </cfRule>
    <cfRule type="cellIs" dxfId="3075" priority="289" operator="between">
      <formula>7</formula>
      <formula>7.25</formula>
    </cfRule>
    <cfRule type="cellIs" dxfId="3074" priority="290" operator="between">
      <formula>7.25</formula>
      <formula>7.5</formula>
    </cfRule>
    <cfRule type="cellIs" dxfId="3073" priority="291" operator="between">
      <formula>7.5</formula>
      <formula>7.75</formula>
    </cfRule>
    <cfRule type="cellIs" dxfId="3072" priority="292" operator="between">
      <formula>7.75</formula>
      <formula>8</formula>
    </cfRule>
    <cfRule type="cellIs" dxfId="3071" priority="293" operator="between">
      <formula>8</formula>
      <formula>8.25</formula>
    </cfRule>
    <cfRule type="cellIs" dxfId="3070" priority="294" operator="between">
      <formula>8.25</formula>
      <formula>8.5</formula>
    </cfRule>
    <cfRule type="cellIs" dxfId="3069" priority="295" operator="between">
      <formula>8.5</formula>
      <formula>8.75</formula>
    </cfRule>
    <cfRule type="cellIs" dxfId="3068" priority="296" operator="between">
      <formula>8.75</formula>
      <formula>9</formula>
    </cfRule>
    <cfRule type="cellIs" dxfId="3067" priority="297" operator="between">
      <formula>9</formula>
      <formula>9.25</formula>
    </cfRule>
    <cfRule type="cellIs" dxfId="3066" priority="298" operator="between">
      <formula>9.25</formula>
      <formula>9.5</formula>
    </cfRule>
    <cfRule type="cellIs" dxfId="3065" priority="299" operator="lessThan">
      <formula>1</formula>
    </cfRule>
  </conditionalFormatting>
  <conditionalFormatting sqref="P13">
    <cfRule type="cellIs" dxfId="3064" priority="254" operator="between">
      <formula>1</formula>
      <formula>7</formula>
    </cfRule>
    <cfRule type="cellIs" dxfId="3063" priority="255" operator="equal">
      <formula>7.25</formula>
    </cfRule>
    <cfRule type="cellIs" dxfId="3062" priority="256" operator="equal">
      <formula>7.5</formula>
    </cfRule>
    <cfRule type="cellIs" dxfId="3061" priority="257" operator="equal">
      <formula>7.75</formula>
    </cfRule>
    <cfRule type="cellIs" dxfId="3060" priority="258" operator="equal">
      <formula>8</formula>
    </cfRule>
    <cfRule type="cellIs" dxfId="3059" priority="259" operator="equal">
      <formula>8.25</formula>
    </cfRule>
    <cfRule type="cellIs" dxfId="3058" priority="260" operator="equal">
      <formula>8.5</formula>
    </cfRule>
    <cfRule type="cellIs" dxfId="3057" priority="261" operator="equal">
      <formula>8.75</formula>
    </cfRule>
    <cfRule type="cellIs" dxfId="3056" priority="262" operator="equal">
      <formula>9</formula>
    </cfRule>
    <cfRule type="cellIs" dxfId="3055" priority="263" operator="equal">
      <formula>9.25</formula>
    </cfRule>
    <cfRule type="cellIs" dxfId="3054" priority="264" operator="greaterThanOrEqual">
      <formula>9.5</formula>
    </cfRule>
    <cfRule type="cellIs" dxfId="3053" priority="265" operator="equal">
      <formula>7</formula>
    </cfRule>
    <cfRule type="cellIs" dxfId="3052" priority="266" operator="between">
      <formula>7</formula>
      <formula>7.25</formula>
    </cfRule>
    <cfRule type="cellIs" dxfId="3051" priority="267" operator="between">
      <formula>7.25</formula>
      <formula>7.5</formula>
    </cfRule>
    <cfRule type="cellIs" dxfId="3050" priority="268" operator="between">
      <formula>7.5</formula>
      <formula>7.75</formula>
    </cfRule>
    <cfRule type="cellIs" dxfId="3049" priority="269" operator="between">
      <formula>7.75</formula>
      <formula>8</formula>
    </cfRule>
    <cfRule type="cellIs" dxfId="3048" priority="270" operator="between">
      <formula>8</formula>
      <formula>8.25</formula>
    </cfRule>
    <cfRule type="cellIs" dxfId="3047" priority="271" operator="between">
      <formula>8.25</formula>
      <formula>8.5</formula>
    </cfRule>
    <cfRule type="cellIs" dxfId="3046" priority="272" operator="between">
      <formula>8.5</formula>
      <formula>8.75</formula>
    </cfRule>
    <cfRule type="cellIs" dxfId="3045" priority="273" operator="between">
      <formula>8.75</formula>
      <formula>9</formula>
    </cfRule>
    <cfRule type="cellIs" dxfId="3044" priority="274" operator="between">
      <formula>9</formula>
      <formula>9.25</formula>
    </cfRule>
    <cfRule type="cellIs" dxfId="3043" priority="275" operator="between">
      <formula>9.25</formula>
      <formula>9.5</formula>
    </cfRule>
    <cfRule type="cellIs" dxfId="3042" priority="276" operator="lessThan">
      <formula>1</formula>
    </cfRule>
  </conditionalFormatting>
  <conditionalFormatting sqref="P19">
    <cfRule type="cellIs" dxfId="3041" priority="231" operator="between">
      <formula>1</formula>
      <formula>7</formula>
    </cfRule>
    <cfRule type="cellIs" dxfId="3040" priority="232" operator="equal">
      <formula>7.25</formula>
    </cfRule>
    <cfRule type="cellIs" dxfId="3039" priority="233" operator="equal">
      <formula>7.5</formula>
    </cfRule>
    <cfRule type="cellIs" dxfId="3038" priority="234" operator="equal">
      <formula>7.75</formula>
    </cfRule>
    <cfRule type="cellIs" dxfId="3037" priority="235" operator="equal">
      <formula>8</formula>
    </cfRule>
    <cfRule type="cellIs" dxfId="3036" priority="236" operator="equal">
      <formula>8.25</formula>
    </cfRule>
    <cfRule type="cellIs" dxfId="3035" priority="237" operator="equal">
      <formula>8.5</formula>
    </cfRule>
    <cfRule type="cellIs" dxfId="3034" priority="238" operator="equal">
      <formula>8.75</formula>
    </cfRule>
    <cfRule type="cellIs" dxfId="3033" priority="239" operator="equal">
      <formula>9</formula>
    </cfRule>
    <cfRule type="cellIs" dxfId="3032" priority="240" operator="equal">
      <formula>9.25</formula>
    </cfRule>
    <cfRule type="cellIs" dxfId="3031" priority="241" operator="greaterThanOrEqual">
      <formula>9.5</formula>
    </cfRule>
    <cfRule type="cellIs" dxfId="3030" priority="242" operator="equal">
      <formula>7</formula>
    </cfRule>
    <cfRule type="cellIs" dxfId="3029" priority="243" operator="between">
      <formula>7</formula>
      <formula>7.25</formula>
    </cfRule>
    <cfRule type="cellIs" dxfId="3028" priority="244" operator="between">
      <formula>7.25</formula>
      <formula>7.5</formula>
    </cfRule>
    <cfRule type="cellIs" dxfId="3027" priority="245" operator="between">
      <formula>7.5</formula>
      <formula>7.75</formula>
    </cfRule>
    <cfRule type="cellIs" dxfId="3026" priority="246" operator="between">
      <formula>7.75</formula>
      <formula>8</formula>
    </cfRule>
    <cfRule type="cellIs" dxfId="3025" priority="247" operator="between">
      <formula>8</formula>
      <formula>8.25</formula>
    </cfRule>
    <cfRule type="cellIs" dxfId="3024" priority="248" operator="between">
      <formula>8.25</formula>
      <formula>8.5</formula>
    </cfRule>
    <cfRule type="cellIs" dxfId="3023" priority="249" operator="between">
      <formula>8.5</formula>
      <formula>8.75</formula>
    </cfRule>
    <cfRule type="cellIs" dxfId="3022" priority="250" operator="between">
      <formula>8.75</formula>
      <formula>9</formula>
    </cfRule>
    <cfRule type="cellIs" dxfId="3021" priority="251" operator="between">
      <formula>9</formula>
      <formula>9.25</formula>
    </cfRule>
    <cfRule type="cellIs" dxfId="3020" priority="252" operator="between">
      <formula>9.25</formula>
      <formula>9.5</formula>
    </cfRule>
    <cfRule type="cellIs" dxfId="3019" priority="253" operator="lessThan">
      <formula>1</formula>
    </cfRule>
  </conditionalFormatting>
  <conditionalFormatting sqref="P25">
    <cfRule type="cellIs" dxfId="3018" priority="208" operator="between">
      <formula>1</formula>
      <formula>7</formula>
    </cfRule>
    <cfRule type="cellIs" dxfId="3017" priority="209" operator="equal">
      <formula>7.25</formula>
    </cfRule>
    <cfRule type="cellIs" dxfId="3016" priority="210" operator="equal">
      <formula>7.5</formula>
    </cfRule>
    <cfRule type="cellIs" dxfId="3015" priority="211" operator="equal">
      <formula>7.75</formula>
    </cfRule>
    <cfRule type="cellIs" dxfId="3014" priority="212" operator="equal">
      <formula>8</formula>
    </cfRule>
    <cfRule type="cellIs" dxfId="3013" priority="213" operator="equal">
      <formula>8.25</formula>
    </cfRule>
    <cfRule type="cellIs" dxfId="3012" priority="214" operator="equal">
      <formula>8.5</formula>
    </cfRule>
    <cfRule type="cellIs" dxfId="3011" priority="215" operator="equal">
      <formula>8.75</formula>
    </cfRule>
    <cfRule type="cellIs" dxfId="3010" priority="216" operator="equal">
      <formula>9</formula>
    </cfRule>
    <cfRule type="cellIs" dxfId="3009" priority="217" operator="equal">
      <formula>9.25</formula>
    </cfRule>
    <cfRule type="cellIs" dxfId="3008" priority="218" operator="greaterThanOrEqual">
      <formula>9.5</formula>
    </cfRule>
    <cfRule type="cellIs" dxfId="3007" priority="219" operator="equal">
      <formula>7</formula>
    </cfRule>
    <cfRule type="cellIs" dxfId="3006" priority="220" operator="between">
      <formula>7</formula>
      <formula>7.25</formula>
    </cfRule>
    <cfRule type="cellIs" dxfId="3005" priority="221" operator="between">
      <formula>7.25</formula>
      <formula>7.5</formula>
    </cfRule>
    <cfRule type="cellIs" dxfId="3004" priority="222" operator="between">
      <formula>7.5</formula>
      <formula>7.75</formula>
    </cfRule>
    <cfRule type="cellIs" dxfId="3003" priority="223" operator="between">
      <formula>7.75</formula>
      <formula>8</formula>
    </cfRule>
    <cfRule type="cellIs" dxfId="3002" priority="224" operator="between">
      <formula>8</formula>
      <formula>8.25</formula>
    </cfRule>
    <cfRule type="cellIs" dxfId="3001" priority="225" operator="between">
      <formula>8.25</formula>
      <formula>8.5</formula>
    </cfRule>
    <cfRule type="cellIs" dxfId="3000" priority="226" operator="between">
      <formula>8.5</formula>
      <formula>8.75</formula>
    </cfRule>
    <cfRule type="cellIs" dxfId="2999" priority="227" operator="between">
      <formula>8.75</formula>
      <formula>9</formula>
    </cfRule>
    <cfRule type="cellIs" dxfId="2998" priority="228" operator="between">
      <formula>9</formula>
      <formula>9.25</formula>
    </cfRule>
    <cfRule type="cellIs" dxfId="2997" priority="229" operator="between">
      <formula>9.25</formula>
      <formula>9.5</formula>
    </cfRule>
    <cfRule type="cellIs" dxfId="2996" priority="230" operator="lessThan">
      <formula>1</formula>
    </cfRule>
  </conditionalFormatting>
  <conditionalFormatting sqref="P31">
    <cfRule type="cellIs" dxfId="2995" priority="185" operator="between">
      <formula>1</formula>
      <formula>7</formula>
    </cfRule>
    <cfRule type="cellIs" dxfId="2994" priority="186" operator="equal">
      <formula>7.25</formula>
    </cfRule>
    <cfRule type="cellIs" dxfId="2993" priority="187" operator="equal">
      <formula>7.5</formula>
    </cfRule>
    <cfRule type="cellIs" dxfId="2992" priority="188" operator="equal">
      <formula>7.75</formula>
    </cfRule>
    <cfRule type="cellIs" dxfId="2991" priority="189" operator="equal">
      <formula>8</formula>
    </cfRule>
    <cfRule type="cellIs" dxfId="2990" priority="190" operator="equal">
      <formula>8.25</formula>
    </cfRule>
    <cfRule type="cellIs" dxfId="2989" priority="191" operator="equal">
      <formula>8.5</formula>
    </cfRule>
    <cfRule type="cellIs" dxfId="2988" priority="192" operator="equal">
      <formula>8.75</formula>
    </cfRule>
    <cfRule type="cellIs" dxfId="2987" priority="193" operator="equal">
      <formula>9</formula>
    </cfRule>
    <cfRule type="cellIs" dxfId="2986" priority="194" operator="equal">
      <formula>9.25</formula>
    </cfRule>
    <cfRule type="cellIs" dxfId="2985" priority="195" operator="greaterThanOrEqual">
      <formula>9.5</formula>
    </cfRule>
    <cfRule type="cellIs" dxfId="2984" priority="196" operator="equal">
      <formula>7</formula>
    </cfRule>
    <cfRule type="cellIs" dxfId="2983" priority="197" operator="between">
      <formula>7</formula>
      <formula>7.25</formula>
    </cfRule>
    <cfRule type="cellIs" dxfId="2982" priority="198" operator="between">
      <formula>7.25</formula>
      <formula>7.5</formula>
    </cfRule>
    <cfRule type="cellIs" dxfId="2981" priority="199" operator="between">
      <formula>7.5</formula>
      <formula>7.75</formula>
    </cfRule>
    <cfRule type="cellIs" dxfId="2980" priority="200" operator="between">
      <formula>7.75</formula>
      <formula>8</formula>
    </cfRule>
    <cfRule type="cellIs" dxfId="2979" priority="201" operator="between">
      <formula>8</formula>
      <formula>8.25</formula>
    </cfRule>
    <cfRule type="cellIs" dxfId="2978" priority="202" operator="between">
      <formula>8.25</formula>
      <formula>8.5</formula>
    </cfRule>
    <cfRule type="cellIs" dxfId="2977" priority="203" operator="between">
      <formula>8.5</formula>
      <formula>8.75</formula>
    </cfRule>
    <cfRule type="cellIs" dxfId="2976" priority="204" operator="between">
      <formula>8.75</formula>
      <formula>9</formula>
    </cfRule>
    <cfRule type="cellIs" dxfId="2975" priority="205" operator="between">
      <formula>9</formula>
      <formula>9.25</formula>
    </cfRule>
    <cfRule type="cellIs" dxfId="2974" priority="206" operator="between">
      <formula>9.25</formula>
      <formula>9.5</formula>
    </cfRule>
    <cfRule type="cellIs" dxfId="2973" priority="207" operator="lessThan">
      <formula>1</formula>
    </cfRule>
  </conditionalFormatting>
  <conditionalFormatting sqref="P37">
    <cfRule type="cellIs" dxfId="2972" priority="162" operator="between">
      <formula>1</formula>
      <formula>7</formula>
    </cfRule>
    <cfRule type="cellIs" dxfId="2971" priority="163" operator="equal">
      <formula>7.25</formula>
    </cfRule>
    <cfRule type="cellIs" dxfId="2970" priority="164" operator="equal">
      <formula>7.5</formula>
    </cfRule>
    <cfRule type="cellIs" dxfId="2969" priority="165" operator="equal">
      <formula>7.75</formula>
    </cfRule>
    <cfRule type="cellIs" dxfId="2968" priority="166" operator="equal">
      <formula>8</formula>
    </cfRule>
    <cfRule type="cellIs" dxfId="2967" priority="167" operator="equal">
      <formula>8.25</formula>
    </cfRule>
    <cfRule type="cellIs" dxfId="2966" priority="168" operator="equal">
      <formula>8.5</formula>
    </cfRule>
    <cfRule type="cellIs" dxfId="2965" priority="169" operator="equal">
      <formula>8.75</formula>
    </cfRule>
    <cfRule type="cellIs" dxfId="2964" priority="170" operator="equal">
      <formula>9</formula>
    </cfRule>
    <cfRule type="cellIs" dxfId="2963" priority="171" operator="equal">
      <formula>9.25</formula>
    </cfRule>
    <cfRule type="cellIs" dxfId="2962" priority="172" operator="greaterThanOrEqual">
      <formula>9.5</formula>
    </cfRule>
    <cfRule type="cellIs" dxfId="2961" priority="173" operator="equal">
      <formula>7</formula>
    </cfRule>
    <cfRule type="cellIs" dxfId="2960" priority="174" operator="between">
      <formula>7</formula>
      <formula>7.25</formula>
    </cfRule>
    <cfRule type="cellIs" dxfId="2959" priority="175" operator="between">
      <formula>7.25</formula>
      <formula>7.5</formula>
    </cfRule>
    <cfRule type="cellIs" dxfId="2958" priority="176" operator="between">
      <formula>7.5</formula>
      <formula>7.75</formula>
    </cfRule>
    <cfRule type="cellIs" dxfId="2957" priority="177" operator="between">
      <formula>7.75</formula>
      <formula>8</formula>
    </cfRule>
    <cfRule type="cellIs" dxfId="2956" priority="178" operator="between">
      <formula>8</formula>
      <formula>8.25</formula>
    </cfRule>
    <cfRule type="cellIs" dxfId="2955" priority="179" operator="between">
      <formula>8.25</formula>
      <formula>8.5</formula>
    </cfRule>
    <cfRule type="cellIs" dxfId="2954" priority="180" operator="between">
      <formula>8.5</formula>
      <formula>8.75</formula>
    </cfRule>
    <cfRule type="cellIs" dxfId="2953" priority="181" operator="between">
      <formula>8.75</formula>
      <formula>9</formula>
    </cfRule>
    <cfRule type="cellIs" dxfId="2952" priority="182" operator="between">
      <formula>9</formula>
      <formula>9.25</formula>
    </cfRule>
    <cfRule type="cellIs" dxfId="2951" priority="183" operator="between">
      <formula>9.25</formula>
      <formula>9.5</formula>
    </cfRule>
    <cfRule type="cellIs" dxfId="2950" priority="184" operator="lessThan">
      <formula>1</formula>
    </cfRule>
  </conditionalFormatting>
  <conditionalFormatting sqref="P43">
    <cfRule type="cellIs" dxfId="2949" priority="139" operator="between">
      <formula>1</formula>
      <formula>7</formula>
    </cfRule>
    <cfRule type="cellIs" dxfId="2948" priority="140" operator="equal">
      <formula>7.25</formula>
    </cfRule>
    <cfRule type="cellIs" dxfId="2947" priority="141" operator="equal">
      <formula>7.5</formula>
    </cfRule>
    <cfRule type="cellIs" dxfId="2946" priority="142" operator="equal">
      <formula>7.75</formula>
    </cfRule>
    <cfRule type="cellIs" dxfId="2945" priority="143" operator="equal">
      <formula>8</formula>
    </cfRule>
    <cfRule type="cellIs" dxfId="2944" priority="144" operator="equal">
      <formula>8.25</formula>
    </cfRule>
    <cfRule type="cellIs" dxfId="2943" priority="145" operator="equal">
      <formula>8.5</formula>
    </cfRule>
    <cfRule type="cellIs" dxfId="2942" priority="146" operator="equal">
      <formula>8.75</formula>
    </cfRule>
    <cfRule type="cellIs" dxfId="2941" priority="147" operator="equal">
      <formula>9</formula>
    </cfRule>
    <cfRule type="cellIs" dxfId="2940" priority="148" operator="equal">
      <formula>9.25</formula>
    </cfRule>
    <cfRule type="cellIs" dxfId="2939" priority="149" operator="greaterThanOrEqual">
      <formula>9.5</formula>
    </cfRule>
    <cfRule type="cellIs" dxfId="2938" priority="150" operator="equal">
      <formula>7</formula>
    </cfRule>
    <cfRule type="cellIs" dxfId="2937" priority="151" operator="between">
      <formula>7</formula>
      <formula>7.25</formula>
    </cfRule>
    <cfRule type="cellIs" dxfId="2936" priority="152" operator="between">
      <formula>7.25</formula>
      <formula>7.5</formula>
    </cfRule>
    <cfRule type="cellIs" dxfId="2935" priority="153" operator="between">
      <formula>7.5</formula>
      <formula>7.75</formula>
    </cfRule>
    <cfRule type="cellIs" dxfId="2934" priority="154" operator="between">
      <formula>7.75</formula>
      <formula>8</formula>
    </cfRule>
    <cfRule type="cellIs" dxfId="2933" priority="155" operator="between">
      <formula>8</formula>
      <formula>8.25</formula>
    </cfRule>
    <cfRule type="cellIs" dxfId="2932" priority="156" operator="between">
      <formula>8.25</formula>
      <formula>8.5</formula>
    </cfRule>
    <cfRule type="cellIs" dxfId="2931" priority="157" operator="between">
      <formula>8.5</formula>
      <formula>8.75</formula>
    </cfRule>
    <cfRule type="cellIs" dxfId="2930" priority="158" operator="between">
      <formula>8.75</formula>
      <formula>9</formula>
    </cfRule>
    <cfRule type="cellIs" dxfId="2929" priority="159" operator="between">
      <formula>9</formula>
      <formula>9.25</formula>
    </cfRule>
    <cfRule type="cellIs" dxfId="2928" priority="160" operator="between">
      <formula>9.25</formula>
      <formula>9.5</formula>
    </cfRule>
    <cfRule type="cellIs" dxfId="2927" priority="161" operator="lessThan">
      <formula>1</formula>
    </cfRule>
  </conditionalFormatting>
  <conditionalFormatting sqref="O13">
    <cfRule type="cellIs" dxfId="2926" priority="116" operator="between">
      <formula>1</formula>
      <formula>7</formula>
    </cfRule>
    <cfRule type="cellIs" dxfId="2925" priority="117" operator="equal">
      <formula>7.25</formula>
    </cfRule>
    <cfRule type="cellIs" dxfId="2924" priority="118" operator="equal">
      <formula>7.5</formula>
    </cfRule>
    <cfRule type="cellIs" dxfId="2923" priority="119" operator="equal">
      <formula>7.75</formula>
    </cfRule>
    <cfRule type="cellIs" dxfId="2922" priority="120" operator="equal">
      <formula>8</formula>
    </cfRule>
    <cfRule type="cellIs" dxfId="2921" priority="121" operator="equal">
      <formula>8.25</formula>
    </cfRule>
    <cfRule type="cellIs" dxfId="2920" priority="122" operator="equal">
      <formula>8.5</formula>
    </cfRule>
    <cfRule type="cellIs" dxfId="2919" priority="123" operator="equal">
      <formula>8.75</formula>
    </cfRule>
    <cfRule type="cellIs" dxfId="2918" priority="124" operator="equal">
      <formula>9</formula>
    </cfRule>
    <cfRule type="cellIs" dxfId="2917" priority="125" operator="equal">
      <formula>9.25</formula>
    </cfRule>
    <cfRule type="cellIs" dxfId="2916" priority="126" operator="greaterThanOrEqual">
      <formula>9.5</formula>
    </cfRule>
    <cfRule type="cellIs" dxfId="2915" priority="127" operator="equal">
      <formula>7</formula>
    </cfRule>
    <cfRule type="cellIs" dxfId="2914" priority="128" operator="between">
      <formula>7</formula>
      <formula>7.25</formula>
    </cfRule>
    <cfRule type="cellIs" dxfId="2913" priority="129" operator="between">
      <formula>7.25</formula>
      <formula>7.5</formula>
    </cfRule>
    <cfRule type="cellIs" dxfId="2912" priority="130" operator="between">
      <formula>7.5</formula>
      <formula>7.75</formula>
    </cfRule>
    <cfRule type="cellIs" dxfId="2911" priority="131" operator="between">
      <formula>7.75</formula>
      <formula>8</formula>
    </cfRule>
    <cfRule type="cellIs" dxfId="2910" priority="132" operator="between">
      <formula>8</formula>
      <formula>8.25</formula>
    </cfRule>
    <cfRule type="cellIs" dxfId="2909" priority="133" operator="between">
      <formula>8.25</formula>
      <formula>8.5</formula>
    </cfRule>
    <cfRule type="cellIs" dxfId="2908" priority="134" operator="between">
      <formula>8.5</formula>
      <formula>8.75</formula>
    </cfRule>
    <cfRule type="cellIs" dxfId="2907" priority="135" operator="between">
      <formula>8.75</formula>
      <formula>9</formula>
    </cfRule>
    <cfRule type="cellIs" dxfId="2906" priority="136" operator="between">
      <formula>9</formula>
      <formula>9.25</formula>
    </cfRule>
    <cfRule type="cellIs" dxfId="2905" priority="137" operator="between">
      <formula>9.25</formula>
      <formula>9.5</formula>
    </cfRule>
    <cfRule type="cellIs" dxfId="2904" priority="138" operator="lessThan">
      <formula>1</formula>
    </cfRule>
  </conditionalFormatting>
  <conditionalFormatting sqref="O19">
    <cfRule type="cellIs" dxfId="2903" priority="93" operator="between">
      <formula>1</formula>
      <formula>7</formula>
    </cfRule>
    <cfRule type="cellIs" dxfId="2902" priority="94" operator="equal">
      <formula>7.25</formula>
    </cfRule>
    <cfRule type="cellIs" dxfId="2901" priority="95" operator="equal">
      <formula>7.5</formula>
    </cfRule>
    <cfRule type="cellIs" dxfId="2900" priority="96" operator="equal">
      <formula>7.75</formula>
    </cfRule>
    <cfRule type="cellIs" dxfId="2899" priority="97" operator="equal">
      <formula>8</formula>
    </cfRule>
    <cfRule type="cellIs" dxfId="2898" priority="98" operator="equal">
      <formula>8.25</formula>
    </cfRule>
    <cfRule type="cellIs" dxfId="2897" priority="99" operator="equal">
      <formula>8.5</formula>
    </cfRule>
    <cfRule type="cellIs" dxfId="2896" priority="100" operator="equal">
      <formula>8.75</formula>
    </cfRule>
    <cfRule type="cellIs" dxfId="2895" priority="101" operator="equal">
      <formula>9</formula>
    </cfRule>
    <cfRule type="cellIs" dxfId="2894" priority="102" operator="equal">
      <formula>9.25</formula>
    </cfRule>
    <cfRule type="cellIs" dxfId="2893" priority="103" operator="greaterThanOrEqual">
      <formula>9.5</formula>
    </cfRule>
    <cfRule type="cellIs" dxfId="2892" priority="104" operator="equal">
      <formula>7</formula>
    </cfRule>
    <cfRule type="cellIs" dxfId="2891" priority="105" operator="between">
      <formula>7</formula>
      <formula>7.25</formula>
    </cfRule>
    <cfRule type="cellIs" dxfId="2890" priority="106" operator="between">
      <formula>7.25</formula>
      <formula>7.5</formula>
    </cfRule>
    <cfRule type="cellIs" dxfId="2889" priority="107" operator="between">
      <formula>7.5</formula>
      <formula>7.75</formula>
    </cfRule>
    <cfRule type="cellIs" dxfId="2888" priority="108" operator="between">
      <formula>7.75</formula>
      <formula>8</formula>
    </cfRule>
    <cfRule type="cellIs" dxfId="2887" priority="109" operator="between">
      <formula>8</formula>
      <formula>8.25</formula>
    </cfRule>
    <cfRule type="cellIs" dxfId="2886" priority="110" operator="between">
      <formula>8.25</formula>
      <formula>8.5</formula>
    </cfRule>
    <cfRule type="cellIs" dxfId="2885" priority="111" operator="between">
      <formula>8.5</formula>
      <formula>8.75</formula>
    </cfRule>
    <cfRule type="cellIs" dxfId="2884" priority="112" operator="between">
      <formula>8.75</formula>
      <formula>9</formula>
    </cfRule>
    <cfRule type="cellIs" dxfId="2883" priority="113" operator="between">
      <formula>9</formula>
      <formula>9.25</formula>
    </cfRule>
    <cfRule type="cellIs" dxfId="2882" priority="114" operator="between">
      <formula>9.25</formula>
      <formula>9.5</formula>
    </cfRule>
    <cfRule type="cellIs" dxfId="2881" priority="115" operator="lessThan">
      <formula>1</formula>
    </cfRule>
  </conditionalFormatting>
  <conditionalFormatting sqref="O25">
    <cfRule type="cellIs" dxfId="2880" priority="70" operator="between">
      <formula>1</formula>
      <formula>7</formula>
    </cfRule>
    <cfRule type="cellIs" dxfId="2879" priority="71" operator="equal">
      <formula>7.25</formula>
    </cfRule>
    <cfRule type="cellIs" dxfId="2878" priority="72" operator="equal">
      <formula>7.5</formula>
    </cfRule>
    <cfRule type="cellIs" dxfId="2877" priority="73" operator="equal">
      <formula>7.75</formula>
    </cfRule>
    <cfRule type="cellIs" dxfId="2876" priority="74" operator="equal">
      <formula>8</formula>
    </cfRule>
    <cfRule type="cellIs" dxfId="2875" priority="75" operator="equal">
      <formula>8.25</formula>
    </cfRule>
    <cfRule type="cellIs" dxfId="2874" priority="76" operator="equal">
      <formula>8.5</formula>
    </cfRule>
    <cfRule type="cellIs" dxfId="2873" priority="77" operator="equal">
      <formula>8.75</formula>
    </cfRule>
    <cfRule type="cellIs" dxfId="2872" priority="78" operator="equal">
      <formula>9</formula>
    </cfRule>
    <cfRule type="cellIs" dxfId="2871" priority="79" operator="equal">
      <formula>9.25</formula>
    </cfRule>
    <cfRule type="cellIs" dxfId="2870" priority="80" operator="greaterThanOrEqual">
      <formula>9.5</formula>
    </cfRule>
    <cfRule type="cellIs" dxfId="2869" priority="81" operator="equal">
      <formula>7</formula>
    </cfRule>
    <cfRule type="cellIs" dxfId="2868" priority="82" operator="between">
      <formula>7</formula>
      <formula>7.25</formula>
    </cfRule>
    <cfRule type="cellIs" dxfId="2867" priority="83" operator="between">
      <formula>7.25</formula>
      <formula>7.5</formula>
    </cfRule>
    <cfRule type="cellIs" dxfId="2866" priority="84" operator="between">
      <formula>7.5</formula>
      <formula>7.75</formula>
    </cfRule>
    <cfRule type="cellIs" dxfId="2865" priority="85" operator="between">
      <formula>7.75</formula>
      <formula>8</formula>
    </cfRule>
    <cfRule type="cellIs" dxfId="2864" priority="86" operator="between">
      <formula>8</formula>
      <formula>8.25</formula>
    </cfRule>
    <cfRule type="cellIs" dxfId="2863" priority="87" operator="between">
      <formula>8.25</formula>
      <formula>8.5</formula>
    </cfRule>
    <cfRule type="cellIs" dxfId="2862" priority="88" operator="between">
      <formula>8.5</formula>
      <formula>8.75</formula>
    </cfRule>
    <cfRule type="cellIs" dxfId="2861" priority="89" operator="between">
      <formula>8.75</formula>
      <formula>9</formula>
    </cfRule>
    <cfRule type="cellIs" dxfId="2860" priority="90" operator="between">
      <formula>9</formula>
      <formula>9.25</formula>
    </cfRule>
    <cfRule type="cellIs" dxfId="2859" priority="91" operator="between">
      <formula>9.25</formula>
      <formula>9.5</formula>
    </cfRule>
    <cfRule type="cellIs" dxfId="2858" priority="92" operator="lessThan">
      <formula>1</formula>
    </cfRule>
  </conditionalFormatting>
  <conditionalFormatting sqref="O31">
    <cfRule type="cellIs" dxfId="2857" priority="47" operator="between">
      <formula>1</formula>
      <formula>7</formula>
    </cfRule>
    <cfRule type="cellIs" dxfId="2856" priority="48" operator="equal">
      <formula>7.25</formula>
    </cfRule>
    <cfRule type="cellIs" dxfId="2855" priority="49" operator="equal">
      <formula>7.5</formula>
    </cfRule>
    <cfRule type="cellIs" dxfId="2854" priority="50" operator="equal">
      <formula>7.75</formula>
    </cfRule>
    <cfRule type="cellIs" dxfId="2853" priority="51" operator="equal">
      <formula>8</formula>
    </cfRule>
    <cfRule type="cellIs" dxfId="2852" priority="52" operator="equal">
      <formula>8.25</formula>
    </cfRule>
    <cfRule type="cellIs" dxfId="2851" priority="53" operator="equal">
      <formula>8.5</formula>
    </cfRule>
    <cfRule type="cellIs" dxfId="2850" priority="54" operator="equal">
      <formula>8.75</formula>
    </cfRule>
    <cfRule type="cellIs" dxfId="2849" priority="55" operator="equal">
      <formula>9</formula>
    </cfRule>
    <cfRule type="cellIs" dxfId="2848" priority="56" operator="equal">
      <formula>9.25</formula>
    </cfRule>
    <cfRule type="cellIs" dxfId="2847" priority="57" operator="greaterThanOrEqual">
      <formula>9.5</formula>
    </cfRule>
    <cfRule type="cellIs" dxfId="2846" priority="58" operator="equal">
      <formula>7</formula>
    </cfRule>
    <cfRule type="cellIs" dxfId="2845" priority="59" operator="between">
      <formula>7</formula>
      <formula>7.25</formula>
    </cfRule>
    <cfRule type="cellIs" dxfId="2844" priority="60" operator="between">
      <formula>7.25</formula>
      <formula>7.5</formula>
    </cfRule>
    <cfRule type="cellIs" dxfId="2843" priority="61" operator="between">
      <formula>7.5</formula>
      <formula>7.75</formula>
    </cfRule>
    <cfRule type="cellIs" dxfId="2842" priority="62" operator="between">
      <formula>7.75</formula>
      <formula>8</formula>
    </cfRule>
    <cfRule type="cellIs" dxfId="2841" priority="63" operator="between">
      <formula>8</formula>
      <formula>8.25</formula>
    </cfRule>
    <cfRule type="cellIs" dxfId="2840" priority="64" operator="between">
      <formula>8.25</formula>
      <formula>8.5</formula>
    </cfRule>
    <cfRule type="cellIs" dxfId="2839" priority="65" operator="between">
      <formula>8.5</formula>
      <formula>8.75</formula>
    </cfRule>
    <cfRule type="cellIs" dxfId="2838" priority="66" operator="between">
      <formula>8.75</formula>
      <formula>9</formula>
    </cfRule>
    <cfRule type="cellIs" dxfId="2837" priority="67" operator="between">
      <formula>9</formula>
      <formula>9.25</formula>
    </cfRule>
    <cfRule type="cellIs" dxfId="2836" priority="68" operator="between">
      <formula>9.25</formula>
      <formula>9.5</formula>
    </cfRule>
    <cfRule type="cellIs" dxfId="2835" priority="69" operator="lessThan">
      <formula>1</formula>
    </cfRule>
  </conditionalFormatting>
  <conditionalFormatting sqref="O37">
    <cfRule type="cellIs" dxfId="2834" priority="24" operator="between">
      <formula>1</formula>
      <formula>7</formula>
    </cfRule>
    <cfRule type="cellIs" dxfId="2833" priority="25" operator="equal">
      <formula>7.25</formula>
    </cfRule>
    <cfRule type="cellIs" dxfId="2832" priority="26" operator="equal">
      <formula>7.5</formula>
    </cfRule>
    <cfRule type="cellIs" dxfId="2831" priority="27" operator="equal">
      <formula>7.75</formula>
    </cfRule>
    <cfRule type="cellIs" dxfId="2830" priority="28" operator="equal">
      <formula>8</formula>
    </cfRule>
    <cfRule type="cellIs" dxfId="2829" priority="29" operator="equal">
      <formula>8.25</formula>
    </cfRule>
    <cfRule type="cellIs" dxfId="2828" priority="30" operator="equal">
      <formula>8.5</formula>
    </cfRule>
    <cfRule type="cellIs" dxfId="2827" priority="31" operator="equal">
      <formula>8.75</formula>
    </cfRule>
    <cfRule type="cellIs" dxfId="2826" priority="32" operator="equal">
      <formula>9</formula>
    </cfRule>
    <cfRule type="cellIs" dxfId="2825" priority="33" operator="equal">
      <formula>9.25</formula>
    </cfRule>
    <cfRule type="cellIs" dxfId="2824" priority="34" operator="greaterThanOrEqual">
      <formula>9.5</formula>
    </cfRule>
    <cfRule type="cellIs" dxfId="2823" priority="35" operator="equal">
      <formula>7</formula>
    </cfRule>
    <cfRule type="cellIs" dxfId="2822" priority="36" operator="between">
      <formula>7</formula>
      <formula>7.25</formula>
    </cfRule>
    <cfRule type="cellIs" dxfId="2821" priority="37" operator="between">
      <formula>7.25</formula>
      <formula>7.5</formula>
    </cfRule>
    <cfRule type="cellIs" dxfId="2820" priority="38" operator="between">
      <formula>7.5</formula>
      <formula>7.75</formula>
    </cfRule>
    <cfRule type="cellIs" dxfId="2819" priority="39" operator="between">
      <formula>7.75</formula>
      <formula>8</formula>
    </cfRule>
    <cfRule type="cellIs" dxfId="2818" priority="40" operator="between">
      <formula>8</formula>
      <formula>8.25</formula>
    </cfRule>
    <cfRule type="cellIs" dxfId="2817" priority="41" operator="between">
      <formula>8.25</formula>
      <formula>8.5</formula>
    </cfRule>
    <cfRule type="cellIs" dxfId="2816" priority="42" operator="between">
      <formula>8.5</formula>
      <formula>8.75</formula>
    </cfRule>
    <cfRule type="cellIs" dxfId="2815" priority="43" operator="between">
      <formula>8.75</formula>
      <formula>9</formula>
    </cfRule>
    <cfRule type="cellIs" dxfId="2814" priority="44" operator="between">
      <formula>9</formula>
      <formula>9.25</formula>
    </cfRule>
    <cfRule type="cellIs" dxfId="2813" priority="45" operator="between">
      <formula>9.25</formula>
      <formula>9.5</formula>
    </cfRule>
    <cfRule type="cellIs" dxfId="2812" priority="46" operator="lessThan">
      <formula>1</formula>
    </cfRule>
  </conditionalFormatting>
  <pageMargins left="0.31496062992125984" right="0.31496062992125984" top="0.31496062992125984" bottom="0.31496062992125984" header="0.51181102362204722" footer="0.51181102362204722"/>
  <pageSetup paperSize="9" scale="66"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operator="equal" allowBlank="1" showErrorMessage="1">
          <x14:formula1>
            <xm:f>Basics!$C$29:$C$35</xm:f>
          </x14:formula1>
          <x14:formula2>
            <xm:f>0</xm:f>
          </x14:formula2>
          <xm:sqref>B4 B10 B16 B22 B28 B34 B40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zoomScale="80" zoomScaleNormal="80" workbookViewId="0">
      <selection activeCell="B2" sqref="B2"/>
    </sheetView>
  </sheetViews>
  <sheetFormatPr baseColWidth="10" defaultColWidth="8.7265625" defaultRowHeight="12.5"/>
  <cols>
    <col min="1" max="1" width="6.1796875" customWidth="1"/>
    <col min="2" max="2" width="20.54296875" customWidth="1"/>
    <col min="3" max="3" width="7.90625" customWidth="1"/>
    <col min="4" max="13" width="5.08984375" customWidth="1"/>
    <col min="14" max="14" width="2.26953125" customWidth="1"/>
    <col min="15" max="15" width="11.81640625" customWidth="1"/>
    <col min="16" max="16" width="13.54296875" customWidth="1"/>
    <col min="17" max="17" width="4.90625" customWidth="1"/>
    <col min="18" max="18" width="4.54296875" customWidth="1"/>
    <col min="19" max="19" width="21.26953125" customWidth="1"/>
    <col min="20" max="24" width="6.81640625" customWidth="1"/>
    <col min="25" max="25" width="6.6328125" customWidth="1"/>
    <col min="26" max="26" width="6.81640625" customWidth="1"/>
    <col min="27" max="27" width="2.26953125" customWidth="1"/>
    <col min="28" max="28" width="10.36328125" customWidth="1"/>
    <col min="29" max="29" width="7.6328125" customWidth="1"/>
    <col min="30" max="30" width="5.54296875" customWidth="1"/>
    <col min="31" max="31" width="6.90625" customWidth="1"/>
    <col min="32" max="32" width="6.6328125" customWidth="1"/>
    <col min="33" max="33" width="7.36328125" customWidth="1"/>
    <col min="34" max="1025" width="11.54296875"/>
  </cols>
  <sheetData>
    <row r="1" spans="1:33" s="20" customFormat="1" ht="19.399999999999999" customHeight="1">
      <c r="A1" s="19"/>
      <c r="B1" s="184" t="str">
        <f>"Leistungsübersicht "&amp;Basics!C3&amp;", Wettkampftag 2 der "&amp;Basics!C4&amp;" am "&amp;Basics!D6&amp;" in "&amp;Basics!C6</f>
        <v>Leistungsübersicht Bitte ersetzen, Wettkampftag 2 der Bitte ersetzen am 01.12.2018 in Bitte ersetzen</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row>
    <row r="3" spans="1:33" ht="13">
      <c r="A3" s="21" t="s">
        <v>33</v>
      </c>
      <c r="B3" s="21" t="s">
        <v>34</v>
      </c>
      <c r="C3" s="21" t="s">
        <v>35</v>
      </c>
      <c r="D3" s="179" t="s">
        <v>36</v>
      </c>
      <c r="E3" s="179"/>
      <c r="F3" s="179" t="s">
        <v>37</v>
      </c>
      <c r="G3" s="179"/>
      <c r="H3" s="179" t="s">
        <v>38</v>
      </c>
      <c r="I3" s="179"/>
      <c r="J3" s="179" t="s">
        <v>39</v>
      </c>
      <c r="K3" s="179"/>
      <c r="L3" s="179" t="s">
        <v>40</v>
      </c>
      <c r="M3" s="179"/>
      <c r="N3" s="21"/>
      <c r="O3" s="23"/>
      <c r="P3" s="24"/>
      <c r="S3" s="21" t="s">
        <v>41</v>
      </c>
      <c r="AE3" s="180"/>
      <c r="AF3" s="180"/>
      <c r="AG3" s="180"/>
    </row>
    <row r="4" spans="1:33" ht="13">
      <c r="A4" s="24">
        <v>1</v>
      </c>
      <c r="B4" s="26"/>
      <c r="C4" s="27"/>
      <c r="D4" s="27"/>
      <c r="E4" s="27"/>
      <c r="F4" s="27"/>
      <c r="G4" s="27"/>
      <c r="H4" s="27"/>
      <c r="I4" s="27"/>
      <c r="J4" s="27"/>
      <c r="K4" s="27"/>
      <c r="L4" s="27"/>
      <c r="M4" s="27"/>
      <c r="N4" s="28"/>
      <c r="R4" s="29" t="s">
        <v>42</v>
      </c>
      <c r="S4" s="30" t="s">
        <v>23</v>
      </c>
      <c r="T4" s="31" t="s">
        <v>43</v>
      </c>
      <c r="U4" s="32" t="s">
        <v>44</v>
      </c>
      <c r="V4" s="32" t="s">
        <v>45</v>
      </c>
      <c r="W4" s="32" t="s">
        <v>46</v>
      </c>
      <c r="X4" s="32" t="s">
        <v>47</v>
      </c>
      <c r="Y4" s="32" t="s">
        <v>48</v>
      </c>
      <c r="Z4" s="32" t="s">
        <v>49</v>
      </c>
      <c r="AA4" s="33"/>
      <c r="AB4" s="31" t="s">
        <v>50</v>
      </c>
      <c r="AC4" s="32" t="s">
        <v>51</v>
      </c>
      <c r="AD4" s="34" t="s">
        <v>52</v>
      </c>
      <c r="AE4" s="35"/>
      <c r="AF4" s="35"/>
      <c r="AG4" s="35"/>
    </row>
    <row r="5" spans="1:33" ht="13">
      <c r="A5" s="24"/>
      <c r="C5" s="27"/>
      <c r="D5" s="27"/>
      <c r="E5" s="27"/>
      <c r="F5" s="27"/>
      <c r="G5" s="27"/>
      <c r="H5" s="27"/>
      <c r="I5" s="27"/>
      <c r="J5" s="27"/>
      <c r="K5" s="27"/>
      <c r="L5" s="27"/>
      <c r="M5" s="27"/>
      <c r="N5" s="28">
        <f>IF(N7&gt;=6,1,IF(N8&gt;=6,1,IF((N7+N8)=10,1,0)))</f>
        <v>0</v>
      </c>
      <c r="O5" s="148" t="str">
        <f>Basics!C3</f>
        <v>Bitte ersetzen</v>
      </c>
      <c r="P5" s="148">
        <f>B4</f>
        <v>0</v>
      </c>
      <c r="R5" s="37">
        <f>Basics!B15</f>
        <v>1</v>
      </c>
      <c r="S5" s="38" t="str">
        <f>IF(Basics!C15="","",Basics!C15)</f>
        <v>NN</v>
      </c>
      <c r="T5" s="39">
        <f t="shared" ref="T5:T14" si="0">IF($C$4=$R5,SUM($D$4:$M$4),IF($C$5=$R5,SUM($D$5:$M$5),IF($C$6=$R5,SUM($D$6:$M$6),0)))</f>
        <v>0</v>
      </c>
      <c r="U5" s="39">
        <f t="shared" ref="U5:U14" si="1">IF($C$10=$R5,SUM($D$10:$M$10),IF($C$11=$R5,SUM($D$11:$M$11),IF($C$12=$R5,SUM($D$12:$M$12),0)))</f>
        <v>0</v>
      </c>
      <c r="V5" s="39">
        <f t="shared" ref="V5:V14" si="2">IF($C$16=$R5,SUM($D$16:$M$16),IF($C$17=$R5,SUM($D$17:$M$17),IF($C$18=$R5,SUM($D$18:$M$18),0)))</f>
        <v>0</v>
      </c>
      <c r="W5" s="39">
        <f t="shared" ref="W5:W14" si="3">IF($C$22=$R5,SUM($D$22:$M$22),IF($C$23=$R5,SUM($D$23:$M$23),IF($C$24=$R5,SUM($D$24:$M$24),0)))</f>
        <v>0</v>
      </c>
      <c r="X5" s="39">
        <f t="shared" ref="X5:X14" si="4">IF($C$28=$R5,SUM($D$28:$M$28),IF($C$29=$R5,SUM($D$29:$M$29),IF($C$30=$R5,SUM($D$30:$M$30),0)))</f>
        <v>0</v>
      </c>
      <c r="Y5" s="39">
        <f t="shared" ref="Y5:Y14" si="5">IF($C$34=$R5,SUM($D$34:$M$34),IF($C$35=$R5,SUM($D$35:$M$35),IF($C$36=$R5,SUM($D$36:$M$36),0)))</f>
        <v>0</v>
      </c>
      <c r="Z5" s="39">
        <f t="shared" ref="Z5:Z14" si="6">IF($C$40=$R5,SUM($D$40:$M$40),IF($C$41=$R5,SUM($D$41:$M$41),IF($C$42=$R5,SUM($D$42:$M$42),0)))</f>
        <v>0</v>
      </c>
      <c r="AA5" s="40"/>
      <c r="AB5" s="41">
        <f t="shared" ref="AB5:AB10" si="7">SUM(T5:Z5)</f>
        <v>0</v>
      </c>
      <c r="AC5" s="39">
        <f t="shared" ref="AC5:AC10" si="8">COUNTIF($C$4:$C$6,R5)+COUNTIF($C$10:$C$12,R5)+COUNTIF($C$16:$C$18,R5)+COUNTIF($C$22:$C$24,R5)+COUNTIF($C$28:$C$30,R5)+COUNTIF($C$34:$C$36,R5)+COUNTIF($C$40:$C$42,R5)</f>
        <v>0</v>
      </c>
      <c r="AD5" s="39">
        <f t="shared" ref="AD5:AD10" si="9">COUNTIF($C$4:$C$6,R5)*$C$7+COUNTIF($C$10:$C$12,R5)*$C$13+COUNTIF($C$16:$C$18,R5)*$C$19+COUNTIF($C$22:$C$24,R5)*$C$25+COUNTIF($C$28:$C$30,R5)*$C$31+COUNTIF($C$34:$C$36,R5)*$C$37+COUNTIF($C$40:$C$42,R5)*$C$43</f>
        <v>0</v>
      </c>
      <c r="AE5" s="42"/>
      <c r="AF5" s="42"/>
      <c r="AG5" s="42"/>
    </row>
    <row r="6" spans="1:33" ht="12.5" customHeight="1">
      <c r="A6" s="24"/>
      <c r="C6" s="27"/>
      <c r="D6" s="27"/>
      <c r="E6" s="27"/>
      <c r="F6" s="27"/>
      <c r="G6" s="27"/>
      <c r="H6" s="27"/>
      <c r="I6" s="27"/>
      <c r="J6" s="27"/>
      <c r="K6" s="27"/>
      <c r="L6" s="27"/>
      <c r="M6" s="27"/>
      <c r="N6" s="43">
        <f>IF(N5=0,0,IF(N7&gt;N8,1,0))</f>
        <v>0</v>
      </c>
      <c r="O6" s="148" t="str">
        <f>'Wettkampftag 1'!C3</f>
        <v>Schütze</v>
      </c>
      <c r="P6" s="148"/>
      <c r="R6" s="44">
        <f>Basics!B16</f>
        <v>2</v>
      </c>
      <c r="S6" s="45" t="str">
        <f>IF(Basics!C16="","",Basics!C16)</f>
        <v>NN</v>
      </c>
      <c r="T6" s="39">
        <f t="shared" si="0"/>
        <v>0</v>
      </c>
      <c r="U6" s="39">
        <f t="shared" si="1"/>
        <v>0</v>
      </c>
      <c r="V6" s="39">
        <f t="shared" si="2"/>
        <v>0</v>
      </c>
      <c r="W6" s="39">
        <f t="shared" si="3"/>
        <v>0</v>
      </c>
      <c r="X6" s="39">
        <f t="shared" si="4"/>
        <v>0</v>
      </c>
      <c r="Y6" s="39">
        <f t="shared" si="5"/>
        <v>0</v>
      </c>
      <c r="Z6" s="39">
        <f t="shared" si="6"/>
        <v>0</v>
      </c>
      <c r="AA6" s="40"/>
      <c r="AB6" s="41">
        <f t="shared" si="7"/>
        <v>0</v>
      </c>
      <c r="AC6" s="39">
        <f t="shared" si="8"/>
        <v>0</v>
      </c>
      <c r="AD6" s="39">
        <f t="shared" si="9"/>
        <v>0</v>
      </c>
      <c r="AE6" s="42"/>
      <c r="AF6" s="42"/>
      <c r="AG6" s="42"/>
    </row>
    <row r="7" spans="1:33" ht="13" customHeight="1">
      <c r="A7" s="24"/>
      <c r="B7" s="154" t="str">
        <f>N7&amp;":"&amp;N8</f>
        <v>0:0</v>
      </c>
      <c r="C7" s="47">
        <f>IF(SUM(D4:E6)=0,0,1)+IF(SUM(F4:G6)=0,0,1)+IF(SUM(H4:I6)=0,0,1)+IF(SUM(J4:K6)=0,0,1)+IF(SUM(L4:M6)=0,0,1)</f>
        <v>0</v>
      </c>
      <c r="D7" s="155">
        <f>SUM(D4:E6)</f>
        <v>0</v>
      </c>
      <c r="E7" s="155"/>
      <c r="F7" s="155">
        <f>SUM(F4:G6)</f>
        <v>0</v>
      </c>
      <c r="G7" s="155"/>
      <c r="H7" s="155">
        <f>SUM(H4:I6)</f>
        <v>0</v>
      </c>
      <c r="I7" s="155"/>
      <c r="J7" s="155">
        <f>SUM(J4:K6)</f>
        <v>0</v>
      </c>
      <c r="K7" s="155"/>
      <c r="L7" s="156">
        <f>SUM(L4:M6)</f>
        <v>0</v>
      </c>
      <c r="M7" s="156"/>
      <c r="N7" s="48">
        <f>SUM(E9:I9)</f>
        <v>0</v>
      </c>
      <c r="O7" s="157" t="str">
        <f>IFERROR(SUM(D7:M7)/((COUNTIF(D4:M6,"&gt;0")+COUNTIF(D4:M6,"M"))),"0")</f>
        <v>0</v>
      </c>
      <c r="P7" s="157" t="str">
        <f>IFERROR(SUM(D8:M8)/((COUNTIF(D4:M6,"&gt;0")+COUNTIF(D4:M6,"M"))),"0")</f>
        <v>0</v>
      </c>
      <c r="R7" s="44">
        <f>Basics!B17</f>
        <v>3</v>
      </c>
      <c r="S7" s="45" t="str">
        <f>IF(Basics!C17="","",Basics!C17)</f>
        <v>NN</v>
      </c>
      <c r="T7" s="39">
        <f t="shared" si="0"/>
        <v>0</v>
      </c>
      <c r="U7" s="39">
        <f t="shared" si="1"/>
        <v>0</v>
      </c>
      <c r="V7" s="39">
        <f t="shared" si="2"/>
        <v>0</v>
      </c>
      <c r="W7" s="39">
        <f t="shared" si="3"/>
        <v>0</v>
      </c>
      <c r="X7" s="39">
        <f t="shared" si="4"/>
        <v>0</v>
      </c>
      <c r="Y7" s="39">
        <f t="shared" si="5"/>
        <v>0</v>
      </c>
      <c r="Z7" s="39">
        <f t="shared" si="6"/>
        <v>0</v>
      </c>
      <c r="AA7" s="40"/>
      <c r="AB7" s="41">
        <f t="shared" si="7"/>
        <v>0</v>
      </c>
      <c r="AC7" s="39">
        <f t="shared" si="8"/>
        <v>0</v>
      </c>
      <c r="AD7" s="39">
        <f t="shared" si="9"/>
        <v>0</v>
      </c>
      <c r="AE7" s="42"/>
      <c r="AF7" s="42"/>
      <c r="AG7" s="42"/>
    </row>
    <row r="8" spans="1:33" ht="13" customHeight="1">
      <c r="A8" s="24"/>
      <c r="B8" s="154"/>
      <c r="C8" s="49" t="s">
        <v>54</v>
      </c>
      <c r="D8" s="158">
        <v>0</v>
      </c>
      <c r="E8" s="158"/>
      <c r="F8" s="158">
        <v>0</v>
      </c>
      <c r="G8" s="158"/>
      <c r="H8" s="158">
        <v>0</v>
      </c>
      <c r="I8" s="158"/>
      <c r="J8" s="158">
        <v>0</v>
      </c>
      <c r="K8" s="158"/>
      <c r="L8" s="159">
        <v>0</v>
      </c>
      <c r="M8" s="159"/>
      <c r="N8" s="48">
        <f>C7*2-N7</f>
        <v>0</v>
      </c>
      <c r="O8" s="157"/>
      <c r="P8" s="157"/>
      <c r="R8" s="44">
        <f>Basics!B18</f>
        <v>4</v>
      </c>
      <c r="S8" s="45" t="str">
        <f>IF(Basics!C18="","",Basics!C18)</f>
        <v>NN</v>
      </c>
      <c r="T8" s="39">
        <f t="shared" si="0"/>
        <v>0</v>
      </c>
      <c r="U8" s="39">
        <f t="shared" si="1"/>
        <v>0</v>
      </c>
      <c r="V8" s="39">
        <f t="shared" si="2"/>
        <v>0</v>
      </c>
      <c r="W8" s="39">
        <f t="shared" si="3"/>
        <v>0</v>
      </c>
      <c r="X8" s="39">
        <f t="shared" si="4"/>
        <v>0</v>
      </c>
      <c r="Y8" s="39">
        <f t="shared" si="5"/>
        <v>0</v>
      </c>
      <c r="Z8" s="39">
        <f t="shared" si="6"/>
        <v>0</v>
      </c>
      <c r="AA8" s="40"/>
      <c r="AB8" s="41">
        <f t="shared" si="7"/>
        <v>0</v>
      </c>
      <c r="AC8" s="39">
        <f t="shared" si="8"/>
        <v>0</v>
      </c>
      <c r="AD8" s="39">
        <f t="shared" si="9"/>
        <v>0</v>
      </c>
      <c r="AE8" s="42"/>
      <c r="AF8" s="42"/>
      <c r="AG8" s="42"/>
    </row>
    <row r="9" spans="1:33" ht="13">
      <c r="A9" s="24"/>
      <c r="C9" s="16">
        <f>IF(SUM(C10:C12)=0,0,IF((COUNTIF(C4:C6,C10)+COUNTIF(C4:C6,C11)+COUNTIF(C4:C6,C12))&lt;&gt;3,1,0))</f>
        <v>0</v>
      </c>
      <c r="D9" s="16"/>
      <c r="E9" s="16">
        <f>IF(C7&gt;=1,IF(D7&gt;D8,2,IF(D7=D8,1,0)),0)</f>
        <v>0</v>
      </c>
      <c r="F9" s="16">
        <f>IF(C7&gt;=2,IF(F7&gt;F8,2,IF(F7=F8,1,0)),0)</f>
        <v>0</v>
      </c>
      <c r="G9" s="16">
        <f>IF(C7&gt;=3,IF(H7&gt;H8,2,IF(H7=H8,1,0)),0)</f>
        <v>0</v>
      </c>
      <c r="H9" s="16">
        <f>IF(K9=1,IF(J7&gt;J8,2,IF(J7=J8,1,0)),0)</f>
        <v>0</v>
      </c>
      <c r="I9" s="16">
        <f>IF(M9=1,IF(L7&gt;L8,2,IF(L7=L8,1,0)),0)</f>
        <v>0</v>
      </c>
      <c r="J9" s="16"/>
      <c r="K9" s="16">
        <f>IF(SUM(J4:K6)&lt;&gt;0,1,0)</f>
        <v>0</v>
      </c>
      <c r="L9" s="16"/>
      <c r="M9" s="16">
        <f>IF(SUM(L4:M6)&lt;&gt;0,1,0)</f>
        <v>0</v>
      </c>
      <c r="N9" s="50">
        <f>IF(M9=1,IF(I9=2,1,0),IF(K9=1,IF(H9=2,1,0),IF(G9=2,1,0)))</f>
        <v>0</v>
      </c>
      <c r="O9" s="23"/>
      <c r="P9" s="24"/>
      <c r="R9" s="44">
        <f>Basics!B19</f>
        <v>5</v>
      </c>
      <c r="S9" s="45" t="str">
        <f>IF(Basics!C19="","",Basics!C19)</f>
        <v>NN</v>
      </c>
      <c r="T9" s="39">
        <f t="shared" si="0"/>
        <v>0</v>
      </c>
      <c r="U9" s="39">
        <f t="shared" si="1"/>
        <v>0</v>
      </c>
      <c r="V9" s="39">
        <f t="shared" si="2"/>
        <v>0</v>
      </c>
      <c r="W9" s="39">
        <f t="shared" si="3"/>
        <v>0</v>
      </c>
      <c r="X9" s="39">
        <f t="shared" si="4"/>
        <v>0</v>
      </c>
      <c r="Y9" s="39">
        <f t="shared" si="5"/>
        <v>0</v>
      </c>
      <c r="Z9" s="39">
        <f t="shared" si="6"/>
        <v>0</v>
      </c>
      <c r="AA9" s="40"/>
      <c r="AB9" s="41">
        <f t="shared" si="7"/>
        <v>0</v>
      </c>
      <c r="AC9" s="39">
        <f t="shared" si="8"/>
        <v>0</v>
      </c>
      <c r="AD9" s="39">
        <f t="shared" si="9"/>
        <v>0</v>
      </c>
      <c r="AE9" s="42"/>
      <c r="AF9" s="42"/>
      <c r="AG9" s="42"/>
    </row>
    <row r="10" spans="1:33" ht="13">
      <c r="A10" s="24">
        <v>2</v>
      </c>
      <c r="B10" s="26"/>
      <c r="C10" s="27"/>
      <c r="D10" s="27"/>
      <c r="E10" s="27"/>
      <c r="F10" s="27"/>
      <c r="G10" s="27"/>
      <c r="H10" s="27"/>
      <c r="I10" s="27"/>
      <c r="J10" s="27"/>
      <c r="K10" s="27"/>
      <c r="L10" s="27"/>
      <c r="M10" s="27"/>
      <c r="N10" s="51">
        <f>IF(C9=1,IF(N12=1,1,0),0)</f>
        <v>0</v>
      </c>
      <c r="O10" s="15">
        <f>IF(C9=1,IF(N6=1,1,0),0)</f>
        <v>0</v>
      </c>
      <c r="R10" s="44">
        <f>Basics!B20</f>
        <v>6</v>
      </c>
      <c r="S10" s="45" t="str">
        <f>IF(Basics!C20="","",Basics!C20)</f>
        <v>NN</v>
      </c>
      <c r="T10" s="39">
        <f t="shared" si="0"/>
        <v>0</v>
      </c>
      <c r="U10" s="39">
        <f t="shared" si="1"/>
        <v>0</v>
      </c>
      <c r="V10" s="39">
        <f t="shared" si="2"/>
        <v>0</v>
      </c>
      <c r="W10" s="39">
        <f t="shared" si="3"/>
        <v>0</v>
      </c>
      <c r="X10" s="39">
        <f t="shared" si="4"/>
        <v>0</v>
      </c>
      <c r="Y10" s="39">
        <f t="shared" si="5"/>
        <v>0</v>
      </c>
      <c r="Z10" s="39">
        <f t="shared" si="6"/>
        <v>0</v>
      </c>
      <c r="AA10" s="73"/>
      <c r="AB10" s="41">
        <f t="shared" si="7"/>
        <v>0</v>
      </c>
      <c r="AC10" s="39">
        <f t="shared" si="8"/>
        <v>0</v>
      </c>
      <c r="AD10" s="39">
        <f t="shared" si="9"/>
        <v>0</v>
      </c>
      <c r="AE10" s="42"/>
      <c r="AF10" s="42"/>
      <c r="AG10" s="42"/>
    </row>
    <row r="11" spans="1:33" ht="13">
      <c r="A11" s="24"/>
      <c r="C11" s="27"/>
      <c r="D11" s="27"/>
      <c r="E11" s="27"/>
      <c r="F11" s="27"/>
      <c r="G11" s="27"/>
      <c r="H11" s="27"/>
      <c r="I11" s="27"/>
      <c r="J11" s="27"/>
      <c r="K11" s="27"/>
      <c r="L11" s="27"/>
      <c r="M11" s="27"/>
      <c r="N11" s="28">
        <f>IF(N13&gt;=6,1,IF(N14&gt;=6,1,IF((N13+N14)=10,1,0)))</f>
        <v>0</v>
      </c>
      <c r="O11" s="148" t="str">
        <f>Basics!C3</f>
        <v>Bitte ersetzen</v>
      </c>
      <c r="P11" s="148">
        <f>B10</f>
        <v>0</v>
      </c>
      <c r="Q11" s="52"/>
      <c r="R11" s="44">
        <f>Basics!B21</f>
        <v>7</v>
      </c>
      <c r="S11" s="45" t="str">
        <f>IF(Basics!C21="","",Basics!C21)</f>
        <v>NN</v>
      </c>
      <c r="T11" s="41">
        <f t="shared" si="0"/>
        <v>0</v>
      </c>
      <c r="U11" s="41">
        <f t="shared" si="1"/>
        <v>0</v>
      </c>
      <c r="V11" s="41">
        <f t="shared" si="2"/>
        <v>0</v>
      </c>
      <c r="W11" s="41">
        <f t="shared" si="3"/>
        <v>0</v>
      </c>
      <c r="X11" s="41">
        <f t="shared" si="4"/>
        <v>0</v>
      </c>
      <c r="Y11" s="41">
        <f t="shared" si="5"/>
        <v>0</v>
      </c>
      <c r="Z11" s="41">
        <f t="shared" si="6"/>
        <v>0</v>
      </c>
      <c r="AA11" s="73"/>
      <c r="AB11" s="41">
        <f t="shared" ref="AB11:AB13" si="10">SUM(T11:Z11)</f>
        <v>0</v>
      </c>
      <c r="AC11" s="41">
        <f t="shared" ref="AC11:AC14" si="11">COUNTIF($C$4:$C$6,R11)+COUNTIF($C$10:$C$12,R11)+COUNTIF($C$16:$C$18,R11)+COUNTIF($C$22:$C$24,R11)+COUNTIF($C$28:$C$30,R11)+COUNTIF($C$34:$C$36,R11)+COUNTIF($C$40:$C$42,R11)</f>
        <v>0</v>
      </c>
      <c r="AD11" s="41">
        <f t="shared" ref="AD11:AD14" si="12">COUNTIF($C$4:$C$6,R11)*$C$7+COUNTIF($C$10:$C$12,R11)*$C$13+COUNTIF($C$16:$C$18,R11)*$C$19+COUNTIF($C$22:$C$24,R11)*$C$25+COUNTIF($C$28:$C$30,R11)*$C$31+COUNTIF($C$34:$C$36,R11)*$C$37+COUNTIF($C$40:$C$42,R11)*$C$43</f>
        <v>0</v>
      </c>
      <c r="AE11" s="53"/>
      <c r="AF11" s="53"/>
      <c r="AG11" s="53"/>
    </row>
    <row r="12" spans="1:33" ht="13">
      <c r="A12" s="24"/>
      <c r="C12" s="27"/>
      <c r="D12" s="27"/>
      <c r="E12" s="27"/>
      <c r="F12" s="27"/>
      <c r="G12" s="27"/>
      <c r="H12" s="27"/>
      <c r="I12" s="27"/>
      <c r="J12" s="27"/>
      <c r="K12" s="27"/>
      <c r="L12" s="27"/>
      <c r="M12" s="27"/>
      <c r="N12" s="43">
        <f>IF(N11=0,0,IF(N13&gt;N14,1,0))</f>
        <v>0</v>
      </c>
      <c r="O12" s="148">
        <f>'Wettkampftag 1'!C9</f>
        <v>0</v>
      </c>
      <c r="P12" s="148"/>
      <c r="R12" s="44">
        <f>Basics!B22</f>
        <v>8</v>
      </c>
      <c r="S12" s="45" t="str">
        <f>IF(Basics!C22="","",Basics!C22)</f>
        <v>NN</v>
      </c>
      <c r="T12" s="41">
        <f t="shared" si="0"/>
        <v>0</v>
      </c>
      <c r="U12" s="41">
        <f t="shared" si="1"/>
        <v>0</v>
      </c>
      <c r="V12" s="41">
        <f t="shared" si="2"/>
        <v>0</v>
      </c>
      <c r="W12" s="41">
        <f t="shared" si="3"/>
        <v>0</v>
      </c>
      <c r="X12" s="41">
        <f t="shared" si="4"/>
        <v>0</v>
      </c>
      <c r="Y12" s="41">
        <f t="shared" si="5"/>
        <v>0</v>
      </c>
      <c r="Z12" s="41">
        <f t="shared" si="6"/>
        <v>0</v>
      </c>
      <c r="AA12" s="73"/>
      <c r="AB12" s="41">
        <f t="shared" si="10"/>
        <v>0</v>
      </c>
      <c r="AC12" s="41">
        <f t="shared" si="11"/>
        <v>0</v>
      </c>
      <c r="AD12" s="41">
        <f t="shared" si="12"/>
        <v>0</v>
      </c>
      <c r="AE12" s="53"/>
      <c r="AF12" s="53"/>
      <c r="AG12" s="53"/>
    </row>
    <row r="13" spans="1:33" ht="13" customHeight="1">
      <c r="A13" s="24"/>
      <c r="B13" s="154" t="str">
        <f>N13&amp;":"&amp;N14</f>
        <v>0:0</v>
      </c>
      <c r="C13" s="47">
        <f>IF(SUM(D10:E12)=0,0,1)+IF(SUM(F10:G12)=0,0,1)+IF(SUM(H10:I12)=0,0,1)+IF(SUM(J10:K12)=0,0,1)+IF(SUM(L10:M12)=0,0,1)</f>
        <v>0</v>
      </c>
      <c r="D13" s="155">
        <f>SUM(D10:E12)</f>
        <v>0</v>
      </c>
      <c r="E13" s="155"/>
      <c r="F13" s="155">
        <f>SUM(F10:G12)</f>
        <v>0</v>
      </c>
      <c r="G13" s="155"/>
      <c r="H13" s="155">
        <f>SUM(H10:I12)</f>
        <v>0</v>
      </c>
      <c r="I13" s="155"/>
      <c r="J13" s="155">
        <f>SUM(J10:K12)</f>
        <v>0</v>
      </c>
      <c r="K13" s="155"/>
      <c r="L13" s="156">
        <f>SUM(L10:M12)</f>
        <v>0</v>
      </c>
      <c r="M13" s="156"/>
      <c r="N13" s="48">
        <f>SUM(E15:I15)</f>
        <v>0</v>
      </c>
      <c r="O13" s="157" t="str">
        <f>IFERROR(SUM(D13:M13)/((COUNTIF(D10:M12,"&gt;0")+COUNTIF(D10:M12,"M"))),"0")</f>
        <v>0</v>
      </c>
      <c r="P13" s="157" t="str">
        <f>IFERROR(SUM(D14:M14)/((COUNTIF(D10:M12,"&gt;0")+COUNTIF(D10:M12,"M"))),"0")</f>
        <v>0</v>
      </c>
      <c r="R13" s="44">
        <f>Basics!B23</f>
        <v>9</v>
      </c>
      <c r="S13" s="45" t="str">
        <f>IF(Basics!C23="","",Basics!C23)</f>
        <v>NN</v>
      </c>
      <c r="T13" s="41">
        <f t="shared" si="0"/>
        <v>0</v>
      </c>
      <c r="U13" s="41">
        <f t="shared" si="1"/>
        <v>0</v>
      </c>
      <c r="V13" s="41">
        <f t="shared" si="2"/>
        <v>0</v>
      </c>
      <c r="W13" s="41">
        <f t="shared" si="3"/>
        <v>0</v>
      </c>
      <c r="X13" s="41">
        <f t="shared" si="4"/>
        <v>0</v>
      </c>
      <c r="Y13" s="41">
        <f t="shared" si="5"/>
        <v>0</v>
      </c>
      <c r="Z13" s="41">
        <f t="shared" si="6"/>
        <v>0</v>
      </c>
      <c r="AA13" s="73"/>
      <c r="AB13" s="41">
        <f t="shared" si="10"/>
        <v>0</v>
      </c>
      <c r="AC13" s="41">
        <f t="shared" si="11"/>
        <v>0</v>
      </c>
      <c r="AD13" s="41">
        <f t="shared" si="12"/>
        <v>0</v>
      </c>
      <c r="AE13" s="53"/>
      <c r="AF13" s="53"/>
      <c r="AG13" s="53"/>
    </row>
    <row r="14" spans="1:33" ht="13" customHeight="1">
      <c r="A14" s="24"/>
      <c r="B14" s="154" t="str">
        <f>"Passe "&amp;B10</f>
        <v xml:space="preserve">Passe </v>
      </c>
      <c r="C14" s="49" t="s">
        <v>54</v>
      </c>
      <c r="D14" s="158">
        <v>0</v>
      </c>
      <c r="E14" s="158"/>
      <c r="F14" s="158">
        <v>0</v>
      </c>
      <c r="G14" s="158"/>
      <c r="H14" s="158">
        <v>0</v>
      </c>
      <c r="I14" s="158"/>
      <c r="J14" s="158">
        <v>0</v>
      </c>
      <c r="K14" s="158"/>
      <c r="L14" s="159">
        <v>0</v>
      </c>
      <c r="M14" s="159"/>
      <c r="N14" s="48">
        <f>C13*2-N13</f>
        <v>0</v>
      </c>
      <c r="O14" s="157"/>
      <c r="P14" s="157"/>
      <c r="R14" s="44">
        <f>Basics!B24</f>
        <v>10</v>
      </c>
      <c r="S14" s="45" t="str">
        <f>IF(Basics!C24="","",Basics!C24)</f>
        <v>NN</v>
      </c>
      <c r="T14" s="41">
        <f t="shared" si="0"/>
        <v>0</v>
      </c>
      <c r="U14" s="41">
        <f t="shared" si="1"/>
        <v>0</v>
      </c>
      <c r="V14" s="41">
        <f t="shared" si="2"/>
        <v>0</v>
      </c>
      <c r="W14" s="41">
        <f t="shared" si="3"/>
        <v>0</v>
      </c>
      <c r="X14" s="41">
        <f t="shared" si="4"/>
        <v>0</v>
      </c>
      <c r="Y14" s="41">
        <f t="shared" si="5"/>
        <v>0</v>
      </c>
      <c r="Z14" s="41">
        <f t="shared" si="6"/>
        <v>0</v>
      </c>
      <c r="AA14" s="73"/>
      <c r="AB14" s="41">
        <f>SUM(T14:Z14)</f>
        <v>0</v>
      </c>
      <c r="AC14" s="41">
        <f t="shared" si="11"/>
        <v>0</v>
      </c>
      <c r="AD14" s="41">
        <f t="shared" si="12"/>
        <v>0</v>
      </c>
    </row>
    <row r="15" spans="1:33" ht="13">
      <c r="A15" s="24"/>
      <c r="C15" s="16">
        <f>IF(SUM(C16:C18)=0,0,IF((COUNTIF(C10:C12,C16)+COUNTIF(C10:C12,C17)+COUNTIF(C10:C12,C18))&lt;&gt;3,1,0))</f>
        <v>0</v>
      </c>
      <c r="D15" s="16"/>
      <c r="E15" s="16">
        <f>IF(C13&gt;=1,IF(D13&gt;D14,2,IF(D13=D14,1,0)),0)</f>
        <v>0</v>
      </c>
      <c r="F15" s="16">
        <f>IF(C13&gt;=2,IF(F13&gt;F14,2,IF(F13=F14,1,0)),0)</f>
        <v>0</v>
      </c>
      <c r="G15" s="16">
        <f>IF(C13&gt;=3,IF(H13&gt;H14,2,IF(H13=H14,1,0)),0)</f>
        <v>0</v>
      </c>
      <c r="H15" s="16">
        <f>IF(K15=1,IF(J13&gt;J14,2,IF(J13=J14,1,0)),0)</f>
        <v>0</v>
      </c>
      <c r="I15" s="16">
        <f>IF(M15=1,IF(L13&gt;L14,2,IF(L13=L14,1,0)),0)</f>
        <v>0</v>
      </c>
      <c r="J15" s="16"/>
      <c r="K15" s="16">
        <f>IF(SUM(J10:K12)&lt;&gt;0,1,0)</f>
        <v>0</v>
      </c>
      <c r="L15" s="16"/>
      <c r="M15" s="16">
        <f>IF(SUM(L10:M12)&lt;&gt;0,1,0)</f>
        <v>0</v>
      </c>
      <c r="N15" s="50">
        <f>IF(M15=1,IF(I15=2,1,0),IF(K15=1,IF(H15=2,1,0),IF(G15=2,1,0)))</f>
        <v>0</v>
      </c>
      <c r="O15" s="23"/>
      <c r="P15" s="24"/>
      <c r="AB15" s="54">
        <f>SUM(AB5:AB14)</f>
        <v>0</v>
      </c>
    </row>
    <row r="16" spans="1:33" ht="13">
      <c r="A16" s="24">
        <v>3</v>
      </c>
      <c r="B16" s="26"/>
      <c r="C16" s="27"/>
      <c r="D16" s="27"/>
      <c r="E16" s="27"/>
      <c r="F16" s="27"/>
      <c r="G16" s="27"/>
      <c r="H16" s="27"/>
      <c r="I16" s="27"/>
      <c r="J16" s="27"/>
      <c r="K16" s="27"/>
      <c r="L16" s="27"/>
      <c r="M16" s="27"/>
      <c r="N16" s="51">
        <f>IF(C15=1,IF(N18=1,1,0),0)</f>
        <v>0</v>
      </c>
      <c r="O16" s="15">
        <f>IF(C15=1,IF(N12=1,1,0),0)</f>
        <v>0</v>
      </c>
    </row>
    <row r="17" spans="1:33" ht="13">
      <c r="A17" s="24"/>
      <c r="C17" s="27"/>
      <c r="D17" s="27"/>
      <c r="E17" s="27"/>
      <c r="F17" s="27"/>
      <c r="G17" s="27"/>
      <c r="H17" s="27"/>
      <c r="I17" s="27"/>
      <c r="J17" s="27"/>
      <c r="K17" s="27"/>
      <c r="L17" s="27"/>
      <c r="M17" s="27"/>
      <c r="N17" s="28">
        <f>IF(N19&gt;=6,1,IF(N20&gt;=6,1,IF((N19+N20)=10,1,0)))</f>
        <v>0</v>
      </c>
      <c r="O17" s="148" t="str">
        <f>Basics!C3</f>
        <v>Bitte ersetzen</v>
      </c>
      <c r="P17" s="148">
        <f>B16</f>
        <v>0</v>
      </c>
      <c r="R17" s="20"/>
      <c r="S17" s="78" t="s">
        <v>55</v>
      </c>
      <c r="T17" s="83"/>
      <c r="U17" s="83"/>
      <c r="V17" s="83"/>
      <c r="W17" s="83"/>
      <c r="X17" s="83"/>
      <c r="Y17" s="83"/>
      <c r="Z17" s="83"/>
      <c r="AA17" s="83"/>
      <c r="AB17" s="57"/>
      <c r="AC17" s="83"/>
      <c r="AD17" s="83"/>
    </row>
    <row r="18" spans="1:33" ht="13">
      <c r="A18" s="24"/>
      <c r="C18" s="27"/>
      <c r="D18" s="27"/>
      <c r="E18" s="27"/>
      <c r="F18" s="27"/>
      <c r="G18" s="27"/>
      <c r="H18" s="27"/>
      <c r="I18" s="27"/>
      <c r="J18" s="27"/>
      <c r="K18" s="27"/>
      <c r="L18" s="27"/>
      <c r="M18" s="27"/>
      <c r="N18" s="43">
        <f>IF(N17=0,0,IF(N19&gt;N20,1,0))</f>
        <v>0</v>
      </c>
      <c r="O18" s="148">
        <f>'Wettkampftag 1'!C15</f>
        <v>0</v>
      </c>
      <c r="P18" s="148"/>
      <c r="R18" s="29" t="s">
        <v>42</v>
      </c>
      <c r="S18" s="30" t="s">
        <v>23</v>
      </c>
      <c r="T18" s="58" t="s">
        <v>43</v>
      </c>
      <c r="U18" s="58" t="s">
        <v>44</v>
      </c>
      <c r="V18" s="58" t="s">
        <v>45</v>
      </c>
      <c r="W18" s="58" t="s">
        <v>46</v>
      </c>
      <c r="X18" s="58" t="s">
        <v>47</v>
      </c>
      <c r="Y18" s="58" t="s">
        <v>48</v>
      </c>
      <c r="Z18" s="58" t="s">
        <v>49</v>
      </c>
      <c r="AA18" s="83"/>
      <c r="AB18" s="58" t="s">
        <v>56</v>
      </c>
      <c r="AC18" s="188" t="s">
        <v>57</v>
      </c>
      <c r="AD18" s="189"/>
    </row>
    <row r="19" spans="1:33" ht="13" customHeight="1">
      <c r="A19" s="24"/>
      <c r="B19" s="154" t="str">
        <f>N19&amp;":"&amp;N20</f>
        <v>0:0</v>
      </c>
      <c r="C19" s="47">
        <f>IF(SUM(D16:E18)=0,0,1)+IF(SUM(F16:G18)=0,0,1)+IF(SUM(H16:I18)=0,0,1)+IF(SUM(J16:K18)=0,0,1)+IF(SUM(L16:M18)=0,0,1)</f>
        <v>0</v>
      </c>
      <c r="D19" s="155">
        <f>SUM(D16:E18)</f>
        <v>0</v>
      </c>
      <c r="E19" s="155"/>
      <c r="F19" s="155">
        <f>SUM(F16:G18)</f>
        <v>0</v>
      </c>
      <c r="G19" s="155"/>
      <c r="H19" s="155">
        <f>SUM(H16:I18)</f>
        <v>0</v>
      </c>
      <c r="I19" s="155"/>
      <c r="J19" s="155">
        <f>SUM(J16:K18)</f>
        <v>0</v>
      </c>
      <c r="K19" s="155"/>
      <c r="L19" s="156">
        <f>SUM(L16:M18)</f>
        <v>0</v>
      </c>
      <c r="M19" s="156"/>
      <c r="N19" s="48">
        <f>SUM(E21:I21)</f>
        <v>0</v>
      </c>
      <c r="O19" s="157" t="str">
        <f>IFERROR(SUM(D19:M19)/((COUNTIF(D16:M18,"&gt;0")+COUNTIF(D16:M18,"M"))),"0")</f>
        <v>0</v>
      </c>
      <c r="P19" s="157" t="str">
        <f>IFERROR(SUM(D20:M20)/((COUNTIF(D16:M18,"&gt;0")+COUNTIF(D16:M18,"M"))),"0")</f>
        <v>0</v>
      </c>
      <c r="R19" s="37">
        <f>Basics!B15</f>
        <v>1</v>
      </c>
      <c r="S19" s="38" t="str">
        <f>IF(Basics!C15="","",Basics!C15)</f>
        <v>NN</v>
      </c>
      <c r="T19" s="59">
        <f>IFERROR(T5/$C$7/2,0)</f>
        <v>0</v>
      </c>
      <c r="U19" s="59">
        <f>IFERROR(U5/$C$13/2,0)</f>
        <v>0</v>
      </c>
      <c r="V19" s="59">
        <f>IFERROR(V5/$C$19/2,0)</f>
        <v>0</v>
      </c>
      <c r="W19" s="59">
        <f>IFERROR(W5/$C$25/2,0)</f>
        <v>0</v>
      </c>
      <c r="X19" s="59">
        <f>IFERROR(X5/$C$31/2,0)</f>
        <v>0</v>
      </c>
      <c r="Y19" s="59">
        <f>IFERROR(Y5/$C$37/2,0)</f>
        <v>0</v>
      </c>
      <c r="Z19" s="59">
        <f>IFERROR(Z5/$C$43/2,0)</f>
        <v>0</v>
      </c>
      <c r="AA19" s="20"/>
      <c r="AB19" s="59">
        <f>IFERROR(AB5/AD5/2,0)</f>
        <v>0</v>
      </c>
      <c r="AC19" s="185">
        <f>IFERROR(AB19*6,0)</f>
        <v>0</v>
      </c>
      <c r="AD19" s="186"/>
    </row>
    <row r="20" spans="1:33" ht="13" customHeight="1">
      <c r="A20" s="24"/>
      <c r="B20" s="154" t="str">
        <f>"Passe "&amp;B16</f>
        <v xml:space="preserve">Passe </v>
      </c>
      <c r="C20" s="49" t="s">
        <v>54</v>
      </c>
      <c r="D20" s="158">
        <v>0</v>
      </c>
      <c r="E20" s="158"/>
      <c r="F20" s="158">
        <v>0</v>
      </c>
      <c r="G20" s="158"/>
      <c r="H20" s="158">
        <v>0</v>
      </c>
      <c r="I20" s="158"/>
      <c r="J20" s="158">
        <v>0</v>
      </c>
      <c r="K20" s="158"/>
      <c r="L20" s="159">
        <v>0</v>
      </c>
      <c r="M20" s="159"/>
      <c r="N20" s="48">
        <f>C19*2-N19</f>
        <v>0</v>
      </c>
      <c r="O20" s="157"/>
      <c r="P20" s="157"/>
      <c r="R20" s="44">
        <f>Basics!B16</f>
        <v>2</v>
      </c>
      <c r="S20" s="45" t="str">
        <f>IF(Basics!C16="","",Basics!C16)</f>
        <v>NN</v>
      </c>
      <c r="T20" s="59">
        <f t="shared" ref="T20:T28" si="13">IFERROR(T6/$C$7/2,0)</f>
        <v>0</v>
      </c>
      <c r="U20" s="59">
        <f t="shared" ref="U20:U28" si="14">IFERROR(U6/$C$13/2,0)</f>
        <v>0</v>
      </c>
      <c r="V20" s="59">
        <f t="shared" ref="V20:V28" si="15">IFERROR(V6/$C$19/2,0)</f>
        <v>0</v>
      </c>
      <c r="W20" s="59">
        <f t="shared" ref="W20:W28" si="16">IFERROR(W6/$C$25/2,0)</f>
        <v>0</v>
      </c>
      <c r="X20" s="59">
        <f t="shared" ref="X20:X28" si="17">IFERROR(X6/$C$31/2,0)</f>
        <v>0</v>
      </c>
      <c r="Y20" s="59">
        <f t="shared" ref="Y20:Y28" si="18">IFERROR(Y6/$C$37/2,0)</f>
        <v>0</v>
      </c>
      <c r="Z20" s="59">
        <f t="shared" ref="Z20:Z28" si="19">IFERROR(Z6/$C$43/2,0)</f>
        <v>0</v>
      </c>
      <c r="AA20" s="20"/>
      <c r="AB20" s="59">
        <f t="shared" ref="AB20:AB28" si="20">IFERROR(AB6/AD6/2,0)</f>
        <v>0</v>
      </c>
      <c r="AC20" s="185">
        <f t="shared" ref="AC20:AC28" si="21">IFERROR(AB20*6,0)</f>
        <v>0</v>
      </c>
      <c r="AD20" s="186"/>
    </row>
    <row r="21" spans="1:33" ht="13">
      <c r="A21" s="24"/>
      <c r="C21" s="16">
        <f>IF(SUM(C22:C24)=0,0,IF((COUNTIF(C16:C18,C22)+COUNTIF(C16:C18,C23)+COUNTIF(C16:C18,C24))&lt;&gt;3,1,0))</f>
        <v>0</v>
      </c>
      <c r="D21" s="16"/>
      <c r="E21" s="16">
        <f>IF(C19&gt;=1,IF(D19&gt;D20,2,IF(D19=D20,1,0)),0)</f>
        <v>0</v>
      </c>
      <c r="F21" s="16">
        <f>IF(C19&gt;=2,IF(F19&gt;F20,2,IF(F19=F20,1,0)),0)</f>
        <v>0</v>
      </c>
      <c r="G21" s="16">
        <f>IF(C19&gt;=3,IF(H19&gt;H20,2,IF(H19=H20,1,0)),0)</f>
        <v>0</v>
      </c>
      <c r="H21" s="16">
        <f>IF(K21=1,IF(J19&gt;J20,2,IF(J19=J20,1,0)),0)</f>
        <v>0</v>
      </c>
      <c r="I21" s="16">
        <f>IF(M21=1,IF(L19&gt;L20,2,IF(L19=L20,1,0)),0)</f>
        <v>0</v>
      </c>
      <c r="J21" s="16"/>
      <c r="K21" s="16">
        <f>IF(SUM(J16:K18)&lt;&gt;0,1,0)</f>
        <v>0</v>
      </c>
      <c r="L21" s="16"/>
      <c r="M21" s="16">
        <f>IF(SUM(L16:M18)&lt;&gt;0,1,0)</f>
        <v>0</v>
      </c>
      <c r="N21" s="50">
        <f>IF(M21=1,IF(I21=2,1,0),IF(K21=1,IF(H21=2,1,0),IF(G21=2,1,0)))</f>
        <v>0</v>
      </c>
      <c r="O21" s="25"/>
      <c r="R21" s="44">
        <f>Basics!B17</f>
        <v>3</v>
      </c>
      <c r="S21" s="45" t="str">
        <f>IF(Basics!C17="","",Basics!C17)</f>
        <v>NN</v>
      </c>
      <c r="T21" s="59">
        <f t="shared" si="13"/>
        <v>0</v>
      </c>
      <c r="U21" s="59">
        <f t="shared" si="14"/>
        <v>0</v>
      </c>
      <c r="V21" s="59">
        <f t="shared" si="15"/>
        <v>0</v>
      </c>
      <c r="W21" s="59">
        <f t="shared" si="16"/>
        <v>0</v>
      </c>
      <c r="X21" s="59">
        <f t="shared" si="17"/>
        <v>0</v>
      </c>
      <c r="Y21" s="59">
        <f t="shared" si="18"/>
        <v>0</v>
      </c>
      <c r="Z21" s="59">
        <f t="shared" si="19"/>
        <v>0</v>
      </c>
      <c r="AA21" s="20"/>
      <c r="AB21" s="59">
        <f t="shared" si="20"/>
        <v>0</v>
      </c>
      <c r="AC21" s="185">
        <f t="shared" si="21"/>
        <v>0</v>
      </c>
      <c r="AD21" s="186"/>
      <c r="AE21" s="60"/>
      <c r="AF21" s="60"/>
      <c r="AG21" s="60"/>
    </row>
    <row r="22" spans="1:33" ht="13">
      <c r="A22" s="24">
        <v>4</v>
      </c>
      <c r="B22" s="26"/>
      <c r="C22" s="27"/>
      <c r="D22" s="27"/>
      <c r="E22" s="27"/>
      <c r="F22" s="27"/>
      <c r="G22" s="27"/>
      <c r="H22" s="27"/>
      <c r="I22" s="27"/>
      <c r="J22" s="27"/>
      <c r="K22" s="27"/>
      <c r="L22" s="27"/>
      <c r="M22" s="27"/>
      <c r="N22" s="51">
        <f>IF(C21=1,IF(N24=1,1,0),0)</f>
        <v>0</v>
      </c>
      <c r="O22" s="15">
        <f>IF(C21=1,IF(N18=1,1,0),0)</f>
        <v>0</v>
      </c>
      <c r="R22" s="44">
        <f>Basics!B18</f>
        <v>4</v>
      </c>
      <c r="S22" s="45" t="str">
        <f>IF(Basics!C18="","",Basics!C18)</f>
        <v>NN</v>
      </c>
      <c r="T22" s="59">
        <f t="shared" si="13"/>
        <v>0</v>
      </c>
      <c r="U22" s="59">
        <f t="shared" si="14"/>
        <v>0</v>
      </c>
      <c r="V22" s="59">
        <f t="shared" si="15"/>
        <v>0</v>
      </c>
      <c r="W22" s="59">
        <f t="shared" si="16"/>
        <v>0</v>
      </c>
      <c r="X22" s="59">
        <f t="shared" si="17"/>
        <v>0</v>
      </c>
      <c r="Y22" s="59">
        <f t="shared" si="18"/>
        <v>0</v>
      </c>
      <c r="Z22" s="59">
        <f t="shared" si="19"/>
        <v>0</v>
      </c>
      <c r="AA22" s="20"/>
      <c r="AB22" s="59">
        <f t="shared" si="20"/>
        <v>0</v>
      </c>
      <c r="AC22" s="185">
        <f t="shared" si="21"/>
        <v>0</v>
      </c>
      <c r="AD22" s="186"/>
      <c r="AE22" s="74"/>
    </row>
    <row r="23" spans="1:33" ht="13">
      <c r="A23" s="24"/>
      <c r="C23" s="27"/>
      <c r="D23" s="27"/>
      <c r="E23" s="27"/>
      <c r="F23" s="27"/>
      <c r="G23" s="27"/>
      <c r="H23" s="27"/>
      <c r="I23" s="27"/>
      <c r="J23" s="27"/>
      <c r="K23" s="27"/>
      <c r="L23" s="27"/>
      <c r="M23" s="27"/>
      <c r="N23" s="28">
        <f>IF(N25&gt;=6,1,IF(N26&gt;=6,1,IF((N25+N26)=10,1,0)))</f>
        <v>0</v>
      </c>
      <c r="O23" s="148" t="str">
        <f>Basics!C3</f>
        <v>Bitte ersetzen</v>
      </c>
      <c r="P23" s="148">
        <f>B22</f>
        <v>0</v>
      </c>
      <c r="R23" s="44">
        <f>Basics!B19</f>
        <v>5</v>
      </c>
      <c r="S23" s="45" t="str">
        <f>IF(Basics!C19="","",Basics!C19)</f>
        <v>NN</v>
      </c>
      <c r="T23" s="59">
        <f t="shared" si="13"/>
        <v>0</v>
      </c>
      <c r="U23" s="59">
        <f t="shared" si="14"/>
        <v>0</v>
      </c>
      <c r="V23" s="59">
        <f t="shared" si="15"/>
        <v>0</v>
      </c>
      <c r="W23" s="59">
        <f t="shared" si="16"/>
        <v>0</v>
      </c>
      <c r="X23" s="59">
        <f t="shared" si="17"/>
        <v>0</v>
      </c>
      <c r="Y23" s="59">
        <f t="shared" si="18"/>
        <v>0</v>
      </c>
      <c r="Z23" s="59">
        <f t="shared" si="19"/>
        <v>0</v>
      </c>
      <c r="AA23" s="20"/>
      <c r="AB23" s="59">
        <f t="shared" si="20"/>
        <v>0</v>
      </c>
      <c r="AC23" s="185">
        <f t="shared" si="21"/>
        <v>0</v>
      </c>
      <c r="AD23" s="186"/>
    </row>
    <row r="24" spans="1:33" ht="12.75" customHeight="1">
      <c r="A24" s="24"/>
      <c r="C24" s="27"/>
      <c r="D24" s="27"/>
      <c r="E24" s="27"/>
      <c r="F24" s="27"/>
      <c r="G24" s="27"/>
      <c r="H24" s="27"/>
      <c r="I24" s="27"/>
      <c r="J24" s="27"/>
      <c r="K24" s="27"/>
      <c r="L24" s="27"/>
      <c r="M24" s="27"/>
      <c r="N24" s="43">
        <f>IF(N23=0,0,IF(N25&gt;N26,1,0))</f>
        <v>0</v>
      </c>
      <c r="O24" s="148">
        <f>'Wettkampftag 1'!C21</f>
        <v>0</v>
      </c>
      <c r="P24" s="148"/>
      <c r="R24" s="44">
        <f>Basics!B20</f>
        <v>6</v>
      </c>
      <c r="S24" s="45" t="str">
        <f>IF(Basics!C20="","",Basics!C20)</f>
        <v>NN</v>
      </c>
      <c r="T24" s="59">
        <f t="shared" si="13"/>
        <v>0</v>
      </c>
      <c r="U24" s="59">
        <f t="shared" si="14"/>
        <v>0</v>
      </c>
      <c r="V24" s="59">
        <f t="shared" si="15"/>
        <v>0</v>
      </c>
      <c r="W24" s="59">
        <f t="shared" si="16"/>
        <v>0</v>
      </c>
      <c r="X24" s="59">
        <f t="shared" si="17"/>
        <v>0</v>
      </c>
      <c r="Y24" s="59">
        <f t="shared" si="18"/>
        <v>0</v>
      </c>
      <c r="Z24" s="59">
        <f t="shared" si="19"/>
        <v>0</v>
      </c>
      <c r="AA24" s="20"/>
      <c r="AB24" s="59">
        <f t="shared" si="20"/>
        <v>0</v>
      </c>
      <c r="AC24" s="185">
        <f t="shared" si="21"/>
        <v>0</v>
      </c>
      <c r="AD24" s="186"/>
    </row>
    <row r="25" spans="1:33" ht="13" customHeight="1">
      <c r="A25" s="24"/>
      <c r="B25" s="154" t="str">
        <f>N25&amp;":"&amp;N26</f>
        <v>0:0</v>
      </c>
      <c r="C25" s="47">
        <f>IF(SUM(D22:E24)=0,0,1)+IF(SUM(F22:G24)=0,0,1)+IF(SUM(H22:I24)=0,0,1)+IF(SUM(J22:K24)=0,0,1)+IF(SUM(L22:M24)=0,0,1)</f>
        <v>0</v>
      </c>
      <c r="D25" s="155">
        <f>SUM(D22:E24)</f>
        <v>0</v>
      </c>
      <c r="E25" s="155"/>
      <c r="F25" s="155">
        <f>SUM(F22:G24)</f>
        <v>0</v>
      </c>
      <c r="G25" s="155"/>
      <c r="H25" s="155">
        <f>SUM(H22:I24)</f>
        <v>0</v>
      </c>
      <c r="I25" s="155"/>
      <c r="J25" s="155">
        <f>SUM(J22:K24)</f>
        <v>0</v>
      </c>
      <c r="K25" s="155"/>
      <c r="L25" s="156">
        <f>SUM(L22:M24)</f>
        <v>0</v>
      </c>
      <c r="M25" s="156"/>
      <c r="N25" s="48">
        <f>SUM(E27:I27)</f>
        <v>0</v>
      </c>
      <c r="O25" s="157" t="str">
        <f>IFERROR(SUM(D25:M25)/((COUNTIF(D22:M24,"&gt;0")+COUNTIF(D22:M24,"M"))),"0")</f>
        <v>0</v>
      </c>
      <c r="P25" s="157" t="str">
        <f>IFERROR(SUM(D26:M26)/((COUNTIF(D22:M24,"&gt;0")+COUNTIF(D22:M24,"M"))),"0")</f>
        <v>0</v>
      </c>
      <c r="R25" s="44">
        <f>Basics!B21</f>
        <v>7</v>
      </c>
      <c r="S25" s="45" t="str">
        <f>IF(Basics!C21="","",Basics!C21)</f>
        <v>NN</v>
      </c>
      <c r="T25" s="59">
        <f t="shared" si="13"/>
        <v>0</v>
      </c>
      <c r="U25" s="59">
        <f t="shared" si="14"/>
        <v>0</v>
      </c>
      <c r="V25" s="59">
        <f t="shared" si="15"/>
        <v>0</v>
      </c>
      <c r="W25" s="59">
        <f t="shared" si="16"/>
        <v>0</v>
      </c>
      <c r="X25" s="59">
        <f t="shared" si="17"/>
        <v>0</v>
      </c>
      <c r="Y25" s="59">
        <f t="shared" si="18"/>
        <v>0</v>
      </c>
      <c r="Z25" s="59">
        <f t="shared" si="19"/>
        <v>0</v>
      </c>
      <c r="AA25" s="20"/>
      <c r="AB25" s="59">
        <f t="shared" si="20"/>
        <v>0</v>
      </c>
      <c r="AC25" s="185">
        <f t="shared" si="21"/>
        <v>0</v>
      </c>
      <c r="AD25" s="186"/>
    </row>
    <row r="26" spans="1:33" ht="13" customHeight="1">
      <c r="A26" s="24"/>
      <c r="B26" s="154" t="str">
        <f>"Passe "&amp;B22</f>
        <v xml:space="preserve">Passe </v>
      </c>
      <c r="C26" s="49" t="s">
        <v>54</v>
      </c>
      <c r="D26" s="158">
        <v>0</v>
      </c>
      <c r="E26" s="158"/>
      <c r="F26" s="158">
        <v>0</v>
      </c>
      <c r="G26" s="158"/>
      <c r="H26" s="158">
        <v>0</v>
      </c>
      <c r="I26" s="158"/>
      <c r="J26" s="158">
        <v>0</v>
      </c>
      <c r="K26" s="158"/>
      <c r="L26" s="159">
        <v>0</v>
      </c>
      <c r="M26" s="159"/>
      <c r="N26" s="48">
        <f>C25*2-N25</f>
        <v>0</v>
      </c>
      <c r="O26" s="157"/>
      <c r="P26" s="157"/>
      <c r="R26" s="44">
        <f>Basics!B22</f>
        <v>8</v>
      </c>
      <c r="S26" s="45" t="str">
        <f>IF(Basics!C22="","",Basics!C22)</f>
        <v>NN</v>
      </c>
      <c r="T26" s="59">
        <f t="shared" si="13"/>
        <v>0</v>
      </c>
      <c r="U26" s="59">
        <f t="shared" si="14"/>
        <v>0</v>
      </c>
      <c r="V26" s="59">
        <f t="shared" si="15"/>
        <v>0</v>
      </c>
      <c r="W26" s="59">
        <f t="shared" si="16"/>
        <v>0</v>
      </c>
      <c r="X26" s="59">
        <f t="shared" si="17"/>
        <v>0</v>
      </c>
      <c r="Y26" s="59">
        <f t="shared" si="18"/>
        <v>0</v>
      </c>
      <c r="Z26" s="59">
        <f t="shared" si="19"/>
        <v>0</v>
      </c>
      <c r="AA26" s="20"/>
      <c r="AB26" s="59">
        <f t="shared" si="20"/>
        <v>0</v>
      </c>
      <c r="AC26" s="185">
        <f t="shared" si="21"/>
        <v>0</v>
      </c>
      <c r="AD26" s="186"/>
    </row>
    <row r="27" spans="1:33" ht="12.75" customHeight="1">
      <c r="A27" s="24"/>
      <c r="C27" s="16">
        <f>IF(SUM(C28:C30)=0,0,IF((COUNTIF(C22:C24,C28)+COUNTIF(C22:C24,C29)+COUNTIF(C22:C24,C30))&lt;&gt;3,1,0))</f>
        <v>0</v>
      </c>
      <c r="D27" s="16"/>
      <c r="E27" s="16">
        <f>IF(C25&gt;=1,IF(D25&gt;D26,2,IF(D25=D26,1,0)),0)</f>
        <v>0</v>
      </c>
      <c r="F27" s="16">
        <f>IF(C25&gt;=2,IF(F25&gt;F26,2,IF(F25=F26,1,0)),0)</f>
        <v>0</v>
      </c>
      <c r="G27" s="16">
        <f>IF(C25&gt;=3,IF(H25&gt;H26,2,IF(H25=H26,1,0)),0)</f>
        <v>0</v>
      </c>
      <c r="H27" s="16">
        <f>IF(K27=1,IF(J25&gt;J26,2,IF(J25=J26,1,0)),0)</f>
        <v>0</v>
      </c>
      <c r="I27" s="16">
        <f>IF(M27=1,IF(L25&gt;L26,2,IF(L25=L26,1,0)),0)</f>
        <v>0</v>
      </c>
      <c r="J27" s="16"/>
      <c r="K27" s="16">
        <f>IF(SUM(J22:K24)&lt;&gt;0,1,0)</f>
        <v>0</v>
      </c>
      <c r="L27" s="16"/>
      <c r="M27" s="16">
        <f>IF(SUM(L22:M24)&lt;&gt;0,1,0)</f>
        <v>0</v>
      </c>
      <c r="N27" s="50">
        <f>IF(M27=1,IF(I27=2,1,0),IF(K27=1,IF(H27=2,1,0),IF(G27=2,1,0)))</f>
        <v>0</v>
      </c>
      <c r="O27" s="25"/>
      <c r="R27" s="44">
        <f>Basics!B23</f>
        <v>9</v>
      </c>
      <c r="S27" s="45" t="str">
        <f>IF(Basics!C23="","",Basics!C23)</f>
        <v>NN</v>
      </c>
      <c r="T27" s="59">
        <f t="shared" si="13"/>
        <v>0</v>
      </c>
      <c r="U27" s="59">
        <f t="shared" si="14"/>
        <v>0</v>
      </c>
      <c r="V27" s="59">
        <f t="shared" si="15"/>
        <v>0</v>
      </c>
      <c r="W27" s="59">
        <f t="shared" si="16"/>
        <v>0</v>
      </c>
      <c r="X27" s="59">
        <f t="shared" si="17"/>
        <v>0</v>
      </c>
      <c r="Y27" s="59">
        <f t="shared" si="18"/>
        <v>0</v>
      </c>
      <c r="Z27" s="59">
        <f t="shared" si="19"/>
        <v>0</v>
      </c>
      <c r="AA27" s="20"/>
      <c r="AB27" s="59">
        <f t="shared" si="20"/>
        <v>0</v>
      </c>
      <c r="AC27" s="185">
        <f t="shared" si="21"/>
        <v>0</v>
      </c>
      <c r="AD27" s="186"/>
    </row>
    <row r="28" spans="1:33" ht="13">
      <c r="A28" s="24">
        <v>5</v>
      </c>
      <c r="B28" s="26"/>
      <c r="C28" s="27"/>
      <c r="D28" s="27"/>
      <c r="E28" s="27"/>
      <c r="F28" s="27"/>
      <c r="G28" s="27"/>
      <c r="H28" s="27"/>
      <c r="I28" s="27"/>
      <c r="J28" s="27"/>
      <c r="K28" s="27"/>
      <c r="L28" s="27"/>
      <c r="M28" s="27"/>
      <c r="N28" s="51">
        <f>IF(C27=1,IF(N30=1,1,0),0)</f>
        <v>0</v>
      </c>
      <c r="O28" s="15">
        <f>IF(C27=1,IF(N24=1,1,0),0)</f>
        <v>0</v>
      </c>
      <c r="R28" s="44">
        <f>Basics!B24</f>
        <v>10</v>
      </c>
      <c r="S28" s="45" t="str">
        <f>IF(Basics!C24="","",Basics!C24)</f>
        <v>NN</v>
      </c>
      <c r="T28" s="59">
        <f t="shared" si="13"/>
        <v>0</v>
      </c>
      <c r="U28" s="59">
        <f t="shared" si="14"/>
        <v>0</v>
      </c>
      <c r="V28" s="59">
        <f t="shared" si="15"/>
        <v>0</v>
      </c>
      <c r="W28" s="59">
        <f t="shared" si="16"/>
        <v>0</v>
      </c>
      <c r="X28" s="59">
        <f t="shared" si="17"/>
        <v>0</v>
      </c>
      <c r="Y28" s="59">
        <f t="shared" si="18"/>
        <v>0</v>
      </c>
      <c r="Z28" s="59">
        <f t="shared" si="19"/>
        <v>0</v>
      </c>
      <c r="AA28" s="20"/>
      <c r="AB28" s="59">
        <f t="shared" si="20"/>
        <v>0</v>
      </c>
      <c r="AC28" s="185">
        <f t="shared" si="21"/>
        <v>0</v>
      </c>
      <c r="AD28" s="186"/>
    </row>
    <row r="29" spans="1:33" ht="13">
      <c r="A29" s="24"/>
      <c r="C29" s="27"/>
      <c r="D29" s="27"/>
      <c r="E29" s="27"/>
      <c r="F29" s="27"/>
      <c r="G29" s="27"/>
      <c r="H29" s="27"/>
      <c r="I29" s="27"/>
      <c r="J29" s="27"/>
      <c r="K29" s="27"/>
      <c r="L29" s="27"/>
      <c r="M29" s="27"/>
      <c r="N29" s="28">
        <f>IF(N31&gt;=6,1,IF(N32&gt;=6,1,IF((N31+N32)=10,1,0)))</f>
        <v>0</v>
      </c>
      <c r="O29" s="148" t="str">
        <f>Basics!C3</f>
        <v>Bitte ersetzen</v>
      </c>
      <c r="P29" s="148">
        <f>B28</f>
        <v>0</v>
      </c>
    </row>
    <row r="30" spans="1:33" ht="13" customHeight="1">
      <c r="A30" s="24"/>
      <c r="C30" s="27"/>
      <c r="D30" s="27"/>
      <c r="E30" s="27"/>
      <c r="F30" s="27"/>
      <c r="G30" s="27"/>
      <c r="H30" s="27"/>
      <c r="I30" s="27"/>
      <c r="J30" s="27"/>
      <c r="K30" s="27"/>
      <c r="L30" s="27"/>
      <c r="M30" s="27"/>
      <c r="N30" s="43">
        <f>IF(N29=0,0,IF(N31&gt;N32,1,0))</f>
        <v>0</v>
      </c>
      <c r="O30" s="148">
        <f>'Wettkampftag 1'!C27</f>
        <v>0</v>
      </c>
      <c r="P30" s="148"/>
      <c r="R30" s="150" t="s">
        <v>58</v>
      </c>
      <c r="S30" s="151"/>
      <c r="T30" s="162" t="str">
        <f>O7</f>
        <v>0</v>
      </c>
      <c r="U30" s="162" t="str">
        <f>O13</f>
        <v>0</v>
      </c>
      <c r="V30" s="162" t="str">
        <f>O19</f>
        <v>0</v>
      </c>
      <c r="W30" s="162" t="str">
        <f>O25</f>
        <v>0</v>
      </c>
      <c r="X30" s="162" t="str">
        <f>O31</f>
        <v>0</v>
      </c>
      <c r="Y30" s="162" t="str">
        <f>O37</f>
        <v>0</v>
      </c>
      <c r="Z30" s="162" t="str">
        <f>O43</f>
        <v>0</v>
      </c>
      <c r="AA30" s="63"/>
      <c r="AB30" s="170">
        <f>AC30*6</f>
        <v>0</v>
      </c>
      <c r="AC30" s="172">
        <f>IFERROR(SUM(AB5:AB14)/SUM(AD5:AD14)/2,0)</f>
        <v>0</v>
      </c>
      <c r="AD30" s="173"/>
    </row>
    <row r="31" spans="1:33" ht="13" customHeight="1">
      <c r="A31" s="24"/>
      <c r="B31" s="154" t="str">
        <f>N31&amp;":"&amp;N32</f>
        <v>0:0</v>
      </c>
      <c r="C31" s="47">
        <f>IF(SUM(D28:E30)=0,0,1)+IF(SUM(F28:G30)=0,0,1)+IF(SUM(H28:I30)=0,0,1)+IF(SUM(J28:K30)=0,0,1)+IF(SUM(L28:M30)=0,0,1)</f>
        <v>0</v>
      </c>
      <c r="D31" s="155">
        <f>SUM(D28:E30)</f>
        <v>0</v>
      </c>
      <c r="E31" s="155"/>
      <c r="F31" s="155">
        <f>SUM(F28:G30)</f>
        <v>0</v>
      </c>
      <c r="G31" s="155"/>
      <c r="H31" s="155">
        <f>SUM(H28:I30)</f>
        <v>0</v>
      </c>
      <c r="I31" s="155"/>
      <c r="J31" s="155">
        <f>SUM(J28:K30)</f>
        <v>0</v>
      </c>
      <c r="K31" s="155"/>
      <c r="L31" s="156">
        <f>SUM(L28:M30)</f>
        <v>0</v>
      </c>
      <c r="M31" s="156"/>
      <c r="N31" s="48">
        <f>SUM(E33:I33)</f>
        <v>0</v>
      </c>
      <c r="O31" s="157" t="str">
        <f>IFERROR(SUM(D31:M31)/((COUNTIF(D28:M30,"&gt;0")+COUNTIF(D28:M30,"M"))),"0")</f>
        <v>0</v>
      </c>
      <c r="P31" s="157" t="str">
        <f>IFERROR(SUM(D32:M32)/((COUNTIF(D28:M30,"&gt;0")+COUNTIF(D28:M30,"M"))),"0")</f>
        <v>0</v>
      </c>
      <c r="R31" s="152"/>
      <c r="S31" s="153"/>
      <c r="T31" s="163"/>
      <c r="U31" s="163"/>
      <c r="V31" s="163"/>
      <c r="W31" s="163"/>
      <c r="X31" s="163"/>
      <c r="Y31" s="163"/>
      <c r="Z31" s="163"/>
      <c r="AA31" s="20"/>
      <c r="AB31" s="171"/>
      <c r="AC31" s="174"/>
      <c r="AD31" s="175"/>
    </row>
    <row r="32" spans="1:33" ht="13" customHeight="1">
      <c r="A32" s="24"/>
      <c r="B32" s="154" t="str">
        <f>"Passe "&amp;B28</f>
        <v xml:space="preserve">Passe </v>
      </c>
      <c r="C32" s="49" t="s">
        <v>54</v>
      </c>
      <c r="D32" s="158">
        <v>0</v>
      </c>
      <c r="E32" s="158"/>
      <c r="F32" s="158">
        <v>0</v>
      </c>
      <c r="G32" s="158"/>
      <c r="H32" s="158">
        <v>0</v>
      </c>
      <c r="I32" s="158"/>
      <c r="J32" s="158">
        <v>0</v>
      </c>
      <c r="K32" s="158"/>
      <c r="L32" s="159">
        <v>0</v>
      </c>
      <c r="M32" s="159"/>
      <c r="N32" s="48">
        <f>C31*2-N31</f>
        <v>0</v>
      </c>
      <c r="O32" s="157"/>
      <c r="P32" s="157"/>
      <c r="R32" s="20"/>
      <c r="S32" s="20"/>
      <c r="T32" s="20"/>
      <c r="U32" s="20"/>
      <c r="V32" s="20"/>
      <c r="W32" s="20"/>
      <c r="X32" s="20"/>
      <c r="Y32" s="20"/>
      <c r="Z32" s="20"/>
      <c r="AA32" s="20"/>
      <c r="AB32" s="20"/>
      <c r="AC32" s="20"/>
      <c r="AD32" s="20"/>
    </row>
    <row r="33" spans="1:30" ht="13" customHeight="1">
      <c r="A33" s="24"/>
      <c r="C33" s="16">
        <f>IF(SUM(C34:C36)=0,0,IF((COUNTIF(C28:C30,C34)+COUNTIF(C28:C30,C35)+COUNTIF(C28:C30,C36))&lt;&gt;3,1,0))</f>
        <v>0</v>
      </c>
      <c r="D33" s="16"/>
      <c r="E33" s="16">
        <f>IF(C31&gt;=1,IF(D31&gt;D32,2,IF(D31=D32,1,0)),0)</f>
        <v>0</v>
      </c>
      <c r="F33" s="16">
        <f>IF(C31&gt;=2,IF(F31&gt;F32,2,IF(F31=F32,1,0)),0)</f>
        <v>0</v>
      </c>
      <c r="G33" s="16">
        <f>IF(C31&gt;=3,IF(H31&gt;H32,2,IF(H31=H32,1,0)),0)</f>
        <v>0</v>
      </c>
      <c r="H33" s="16">
        <f>IF(K33=1,IF(J31&gt;J32,2,IF(J31=J32,1,0)),0)</f>
        <v>0</v>
      </c>
      <c r="I33" s="16">
        <f>IF(M33=1,IF(L31&gt;L32,2,IF(L31=L32,1,0)),0)</f>
        <v>0</v>
      </c>
      <c r="J33" s="16"/>
      <c r="K33" s="16">
        <f>IF(SUM(J28:K30)&lt;&gt;0,1,0)</f>
        <v>0</v>
      </c>
      <c r="L33" s="16"/>
      <c r="M33" s="16">
        <f>IF(SUM(L28:M30)&lt;&gt;0,1,0)</f>
        <v>0</v>
      </c>
      <c r="N33" s="50">
        <f>IF(M33=1,IF(I33=2,1,0),IF(K33=1,IF(H33=2,1,0),IF(G33=2,1,0)))</f>
        <v>0</v>
      </c>
      <c r="O33" s="25"/>
      <c r="R33" s="150" t="s">
        <v>59</v>
      </c>
      <c r="S33" s="151"/>
      <c r="T33" s="144">
        <f>(N7+N13+N19+N25+N31+N37+N43)</f>
        <v>0</v>
      </c>
      <c r="U33" s="164"/>
      <c r="V33" s="164" t="s">
        <v>60</v>
      </c>
      <c r="W33" s="164">
        <f>(C7*2)+C13*2+(C19*2)+(C25*2)+(C31*2)+(C37*2)+(C43*2)</f>
        <v>0</v>
      </c>
      <c r="X33" s="145"/>
      <c r="Y33" s="166">
        <f>IFERROR(T33/W33,0)</f>
        <v>0</v>
      </c>
      <c r="Z33" s="167"/>
      <c r="AA33" s="20"/>
      <c r="AB33" s="142" t="s">
        <v>61</v>
      </c>
      <c r="AC33" s="144">
        <f>COUNTIF(D4:M6,"M")+COUNTIF(D10:M12,"M")+COUNTIF(D16:M18,"M")+COUNTIF(D22:M24,"M")+COUNTIF(D28:M30,"M")+COUNTIF(D34:M36,"M")+COUNTIF(D40:M42,"M")</f>
        <v>0</v>
      </c>
      <c r="AD33" s="145"/>
    </row>
    <row r="34" spans="1:30" ht="13" customHeight="1">
      <c r="A34" s="24">
        <v>6</v>
      </c>
      <c r="B34" s="26"/>
      <c r="C34" s="27"/>
      <c r="D34" s="27"/>
      <c r="E34" s="27"/>
      <c r="F34" s="27"/>
      <c r="G34" s="27"/>
      <c r="H34" s="27"/>
      <c r="I34" s="27"/>
      <c r="J34" s="27"/>
      <c r="K34" s="27"/>
      <c r="L34" s="27"/>
      <c r="M34" s="27"/>
      <c r="N34" s="51">
        <f>IF(C33=1,IF(N36=1,1,0),0)</f>
        <v>0</v>
      </c>
      <c r="O34" s="15">
        <f>IF(C33=1,IF(N30=1,1,0),0)</f>
        <v>0</v>
      </c>
      <c r="R34" s="152"/>
      <c r="S34" s="153"/>
      <c r="T34" s="146"/>
      <c r="U34" s="165"/>
      <c r="V34" s="165"/>
      <c r="W34" s="165"/>
      <c r="X34" s="147"/>
      <c r="Y34" s="168"/>
      <c r="Z34" s="169"/>
      <c r="AA34" s="20"/>
      <c r="AB34" s="143"/>
      <c r="AC34" s="146"/>
      <c r="AD34" s="147"/>
    </row>
    <row r="35" spans="1:30" ht="13">
      <c r="A35" s="24"/>
      <c r="C35" s="27"/>
      <c r="D35" s="27"/>
      <c r="E35" s="27"/>
      <c r="F35" s="27"/>
      <c r="G35" s="27"/>
      <c r="H35" s="27"/>
      <c r="I35" s="27"/>
      <c r="J35" s="27"/>
      <c r="K35" s="27"/>
      <c r="L35" s="27"/>
      <c r="M35" s="27"/>
      <c r="N35" s="28">
        <f>IF(N37&gt;=6,1,IF(N38&gt;=6,1,IF((N37+N38)=10,1,0)))</f>
        <v>0</v>
      </c>
      <c r="O35" s="148" t="str">
        <f>Basics!C3</f>
        <v>Bitte ersetzen</v>
      </c>
      <c r="P35" s="148">
        <f>B34</f>
        <v>0</v>
      </c>
      <c r="R35" s="20"/>
      <c r="S35" s="20"/>
      <c r="T35" s="20"/>
      <c r="U35" s="20"/>
      <c r="V35" s="20"/>
      <c r="W35" s="20"/>
      <c r="X35" s="20"/>
      <c r="Y35" s="20"/>
      <c r="Z35" s="20"/>
      <c r="AA35" s="20"/>
      <c r="AB35" s="20"/>
      <c r="AC35" s="20"/>
      <c r="AD35" s="20"/>
    </row>
    <row r="36" spans="1:30" ht="11.5" customHeight="1">
      <c r="A36" s="24"/>
      <c r="C36" s="27"/>
      <c r="D36" s="27"/>
      <c r="E36" s="27"/>
      <c r="F36" s="27"/>
      <c r="G36" s="27"/>
      <c r="H36" s="27"/>
      <c r="I36" s="27"/>
      <c r="J36" s="27"/>
      <c r="K36" s="27"/>
      <c r="L36" s="27"/>
      <c r="M36" s="27"/>
      <c r="N36" s="43">
        <f>IF(N35=0,0,IF(N37&gt;N38,1,0))</f>
        <v>0</v>
      </c>
      <c r="O36" s="148">
        <f>'Wettkampftag 1'!C33</f>
        <v>0</v>
      </c>
      <c r="P36" s="148"/>
      <c r="R36" s="150" t="s">
        <v>62</v>
      </c>
      <c r="S36" s="151"/>
      <c r="T36" s="144">
        <f>N6+N12+N18+N24+N30+N36+N42</f>
        <v>0</v>
      </c>
      <c r="U36" s="164"/>
      <c r="V36" s="164" t="s">
        <v>60</v>
      </c>
      <c r="W36" s="164">
        <f>N5+N11+N17+N23+N29+N35+N41</f>
        <v>0</v>
      </c>
      <c r="X36" s="145"/>
      <c r="Y36" s="166">
        <f>IFERROR(T36/W36,0)</f>
        <v>0</v>
      </c>
      <c r="Z36" s="167"/>
      <c r="AA36" s="20"/>
      <c r="AB36" s="142" t="s">
        <v>63</v>
      </c>
      <c r="AC36" s="144">
        <f>C9+C15+C21+C27+C33+C39</f>
        <v>0</v>
      </c>
      <c r="AD36" s="145"/>
    </row>
    <row r="37" spans="1:30" ht="13" customHeight="1">
      <c r="A37" s="24"/>
      <c r="B37" s="154" t="str">
        <f>N37&amp;":"&amp;N38</f>
        <v>0:0</v>
      </c>
      <c r="C37" s="47">
        <f>IF(SUM(D34:E36)=0,0,1)+IF(SUM(F34:G36)=0,0,1)+IF(SUM(H34:I36)=0,0,1)+IF(SUM(J34:K36)=0,0,1)+IF(SUM(L34:M36)=0,0,1)</f>
        <v>0</v>
      </c>
      <c r="D37" s="155">
        <f>SUM(D34:E36)</f>
        <v>0</v>
      </c>
      <c r="E37" s="155"/>
      <c r="F37" s="155">
        <f>SUM(F34:G36)</f>
        <v>0</v>
      </c>
      <c r="G37" s="155"/>
      <c r="H37" s="155">
        <f>SUM(H34:I36)</f>
        <v>0</v>
      </c>
      <c r="I37" s="155"/>
      <c r="J37" s="155">
        <f>SUM(J34:K36)</f>
        <v>0</v>
      </c>
      <c r="K37" s="155"/>
      <c r="L37" s="156">
        <f>SUM(L34:M36)</f>
        <v>0</v>
      </c>
      <c r="M37" s="156"/>
      <c r="N37" s="48">
        <f>SUM(E39:I39)</f>
        <v>0</v>
      </c>
      <c r="O37" s="157" t="str">
        <f>IFERROR(SUM(D37:M37)/((COUNTIF(D34:M36,"&gt;0")+COUNTIF(D34:M36,"M"))),"0")</f>
        <v>0</v>
      </c>
      <c r="P37" s="157" t="str">
        <f>IFERROR(SUM(D38:M38)/((COUNTIF(D34:M36,"&gt;0")+COUNTIF(D34:M36,"M"))),"0")</f>
        <v>0</v>
      </c>
      <c r="R37" s="152"/>
      <c r="S37" s="153"/>
      <c r="T37" s="146"/>
      <c r="U37" s="165"/>
      <c r="V37" s="165"/>
      <c r="W37" s="165"/>
      <c r="X37" s="147"/>
      <c r="Y37" s="168"/>
      <c r="Z37" s="169"/>
      <c r="AA37" s="20"/>
      <c r="AB37" s="143"/>
      <c r="AC37" s="146"/>
      <c r="AD37" s="147"/>
    </row>
    <row r="38" spans="1:30" ht="13" customHeight="1">
      <c r="A38" s="24"/>
      <c r="B38" s="154" t="str">
        <f>"Passe "&amp;B34</f>
        <v xml:space="preserve">Passe </v>
      </c>
      <c r="C38" s="49" t="s">
        <v>54</v>
      </c>
      <c r="D38" s="158">
        <v>0</v>
      </c>
      <c r="E38" s="158"/>
      <c r="F38" s="158">
        <v>0</v>
      </c>
      <c r="G38" s="158"/>
      <c r="H38" s="158">
        <v>0</v>
      </c>
      <c r="I38" s="158"/>
      <c r="J38" s="158">
        <v>0</v>
      </c>
      <c r="K38" s="158"/>
      <c r="L38" s="159">
        <v>0</v>
      </c>
      <c r="M38" s="159"/>
      <c r="N38" s="48">
        <f>C37*2-N37</f>
        <v>0</v>
      </c>
      <c r="O38" s="157"/>
      <c r="P38" s="157"/>
      <c r="R38" s="20"/>
      <c r="S38" s="20"/>
      <c r="T38" s="20"/>
      <c r="U38" s="20"/>
      <c r="V38" s="20"/>
      <c r="W38" s="20"/>
      <c r="X38" s="20"/>
      <c r="Y38" s="20"/>
      <c r="Z38" s="20"/>
      <c r="AA38" s="20"/>
      <c r="AB38" s="20"/>
      <c r="AC38" s="20"/>
      <c r="AD38" s="20"/>
    </row>
    <row r="39" spans="1:30" ht="13" customHeight="1">
      <c r="A39" s="24"/>
      <c r="C39" s="16">
        <f>IF(SUM(C40:C42)=0,0,IF((COUNTIF(C34:C36,C40)+COUNTIF(C34:C36,C41)+COUNTIF(C34:C36,C42))&lt;&gt;3,1,0))</f>
        <v>0</v>
      </c>
      <c r="D39" s="16"/>
      <c r="E39" s="16">
        <f>IF(C37&gt;=1,IF(D37&gt;D38,2,IF(D37=D38,1,0)),0)</f>
        <v>0</v>
      </c>
      <c r="F39" s="16">
        <f>IF(C37&gt;=2,IF(F37&gt;F38,2,IF(F37=F38,1,0)),0)</f>
        <v>0</v>
      </c>
      <c r="G39" s="16">
        <f>IF(C37&gt;=3,IF(H37&gt;H38,2,IF(H37=H38,1,0)),0)</f>
        <v>0</v>
      </c>
      <c r="H39" s="16">
        <f>IF(K39=1,IF(J37&gt;J38,2,IF(J37=J38,1,0)),0)</f>
        <v>0</v>
      </c>
      <c r="I39" s="16">
        <f>IF(M39=1,IF(L37&gt;L38,2,IF(L37=L38,1,0)),0)</f>
        <v>0</v>
      </c>
      <c r="J39" s="16"/>
      <c r="K39" s="16">
        <f>IF(SUM(J34:K36)&lt;&gt;0,1,0)</f>
        <v>0</v>
      </c>
      <c r="L39" s="16"/>
      <c r="M39" s="16">
        <f>IF(SUM(L34:M36)&lt;&gt;0,1,0)</f>
        <v>0</v>
      </c>
      <c r="N39" s="50">
        <f>IF(M39=1,IF(I39=2,1,0),IF(K39=1,IF(H39=2,1,0),IF(G39=2,1,0)))</f>
        <v>0</v>
      </c>
      <c r="O39" s="25"/>
      <c r="R39" s="150" t="s">
        <v>64</v>
      </c>
      <c r="S39" s="151"/>
      <c r="T39" s="187">
        <f>T36*2+COUNTIF(N7,5)+COUNTIF(N13,5)+COUNTIF(N19,5)+COUNTIF(N25,5)+COUNTIF(N31,5)+COUNTIF(N37,5)+COUNTIF(N43,5)</f>
        <v>0</v>
      </c>
      <c r="U39" s="187"/>
      <c r="V39" s="20"/>
      <c r="W39" s="20"/>
      <c r="X39" s="20"/>
      <c r="Y39" s="20"/>
      <c r="Z39" s="20"/>
      <c r="AA39" s="20"/>
      <c r="AB39" s="20"/>
      <c r="AC39" s="20"/>
      <c r="AD39" s="20"/>
    </row>
    <row r="40" spans="1:30" ht="13" customHeight="1">
      <c r="A40" s="24">
        <v>7</v>
      </c>
      <c r="B40" s="26"/>
      <c r="C40" s="27"/>
      <c r="D40" s="27"/>
      <c r="E40" s="27"/>
      <c r="F40" s="27"/>
      <c r="G40" s="27"/>
      <c r="H40" s="27"/>
      <c r="I40" s="27"/>
      <c r="J40" s="27"/>
      <c r="K40" s="27"/>
      <c r="L40" s="27"/>
      <c r="M40" s="27"/>
      <c r="N40" s="51">
        <f>IF(C39=1,IF(N42=1,1,0),0)</f>
        <v>0</v>
      </c>
      <c r="O40" s="15">
        <f>IF(C39=1,IF(N36=1,1,0),0)</f>
        <v>0</v>
      </c>
      <c r="P40" s="15"/>
      <c r="R40" s="152"/>
      <c r="S40" s="153"/>
      <c r="T40" s="187"/>
      <c r="U40" s="187"/>
      <c r="V40" s="20"/>
      <c r="W40" s="20"/>
      <c r="X40" s="20"/>
      <c r="Y40" s="20"/>
      <c r="Z40" s="20"/>
      <c r="AA40" s="20"/>
      <c r="AB40" s="20"/>
      <c r="AC40" s="20"/>
      <c r="AD40" s="20"/>
    </row>
    <row r="41" spans="1:30" ht="13" customHeight="1">
      <c r="C41" s="27"/>
      <c r="D41" s="27"/>
      <c r="E41" s="27"/>
      <c r="F41" s="27"/>
      <c r="G41" s="27"/>
      <c r="H41" s="27"/>
      <c r="I41" s="27"/>
      <c r="J41" s="27"/>
      <c r="K41" s="27"/>
      <c r="L41" s="27"/>
      <c r="M41" s="27"/>
      <c r="N41" s="28">
        <f>IF(N43&gt;=6,1,IF(N44&gt;=6,1,IF((N43+N44)=10,1,0)))</f>
        <v>0</v>
      </c>
      <c r="O41" s="148" t="str">
        <f>Basics!C3</f>
        <v>Bitte ersetzen</v>
      </c>
      <c r="P41" s="148">
        <f>B40</f>
        <v>0</v>
      </c>
      <c r="R41" s="20"/>
      <c r="S41" s="20"/>
      <c r="T41" s="20"/>
      <c r="U41" s="20"/>
      <c r="V41" s="20"/>
      <c r="W41" s="20"/>
      <c r="X41" s="20"/>
      <c r="Y41" s="20"/>
      <c r="Z41" s="20"/>
      <c r="AA41" s="20"/>
      <c r="AB41" s="20"/>
      <c r="AC41" s="20"/>
      <c r="AD41" s="20"/>
    </row>
    <row r="42" spans="1:30" ht="13" customHeight="1">
      <c r="C42" s="27"/>
      <c r="D42" s="27"/>
      <c r="E42" s="27"/>
      <c r="F42" s="27"/>
      <c r="G42" s="27"/>
      <c r="H42" s="27"/>
      <c r="I42" s="27"/>
      <c r="J42" s="27"/>
      <c r="K42" s="27"/>
      <c r="L42" s="27"/>
      <c r="M42" s="27"/>
      <c r="N42" s="43">
        <f>IF(N41=0,0,IF(N43&gt;N44,1,0))</f>
        <v>0</v>
      </c>
      <c r="O42" s="148">
        <f>'Wettkampftag 1'!C39</f>
        <v>0</v>
      </c>
      <c r="P42" s="148"/>
      <c r="R42" s="20"/>
      <c r="S42" s="20"/>
      <c r="T42" s="20"/>
      <c r="U42" s="20"/>
      <c r="V42" s="20"/>
      <c r="W42" s="20"/>
      <c r="X42" s="20"/>
      <c r="Y42" s="20"/>
      <c r="Z42" s="20"/>
      <c r="AA42" s="20"/>
      <c r="AB42" s="20"/>
      <c r="AC42" s="20"/>
      <c r="AD42" s="20"/>
    </row>
    <row r="43" spans="1:30" ht="13" customHeight="1">
      <c r="B43" s="154" t="str">
        <f>N43&amp;":"&amp;N44</f>
        <v>0:0</v>
      </c>
      <c r="C43" s="47">
        <f>IF(SUM(D40:E42)=0,0,1)+IF(SUM(F40:G42)=0,0,1)+IF(SUM(H40:I42)=0,0,1)+IF(SUM(J40:K42)=0,0,1)+IF(SUM(L40:M42)=0,0,1)</f>
        <v>0</v>
      </c>
      <c r="D43" s="155">
        <f>SUM(D40:E42)</f>
        <v>0</v>
      </c>
      <c r="E43" s="155"/>
      <c r="F43" s="155">
        <f>SUM(F40:G42)</f>
        <v>0</v>
      </c>
      <c r="G43" s="155"/>
      <c r="H43" s="155">
        <f>SUM(H40:I42)</f>
        <v>0</v>
      </c>
      <c r="I43" s="155"/>
      <c r="J43" s="155">
        <f>SUM(J40:K42)</f>
        <v>0</v>
      </c>
      <c r="K43" s="155"/>
      <c r="L43" s="156">
        <f>SUM(L40:M42)</f>
        <v>0</v>
      </c>
      <c r="M43" s="156"/>
      <c r="N43" s="48">
        <f>SUM(E45:I45)</f>
        <v>0</v>
      </c>
      <c r="O43" s="157" t="str">
        <f>IFERROR(SUM(D43:M43)/((COUNTIF(D40:M42,"&gt;0")+COUNTIF(D40:M42,"M"))),"0")</f>
        <v>0</v>
      </c>
      <c r="P43" s="157" t="str">
        <f>IFERROR(SUM(D44:M44)/((COUNTIF(D40:M42,"&gt;0")+COUNTIF(D40:M42,"M"))),"0")</f>
        <v>0</v>
      </c>
      <c r="R43" s="20"/>
      <c r="S43" s="20"/>
      <c r="T43" s="20"/>
      <c r="U43" s="20"/>
      <c r="V43" s="20"/>
      <c r="W43" s="20"/>
      <c r="X43" s="20"/>
      <c r="Y43" s="20"/>
      <c r="Z43" s="20"/>
      <c r="AA43" s="20"/>
      <c r="AB43" s="20"/>
      <c r="AC43" s="20"/>
      <c r="AD43" s="20"/>
    </row>
    <row r="44" spans="1:30" ht="13" customHeight="1">
      <c r="B44" s="154" t="str">
        <f>"Passe "&amp;B40</f>
        <v xml:space="preserve">Passe </v>
      </c>
      <c r="C44" s="49" t="s">
        <v>54</v>
      </c>
      <c r="D44" s="158"/>
      <c r="E44" s="158"/>
      <c r="F44" s="158">
        <v>0</v>
      </c>
      <c r="G44" s="158"/>
      <c r="H44" s="158">
        <v>0</v>
      </c>
      <c r="I44" s="158"/>
      <c r="J44" s="158">
        <v>0</v>
      </c>
      <c r="K44" s="158"/>
      <c r="L44" s="159">
        <v>0</v>
      </c>
      <c r="M44" s="159"/>
      <c r="N44" s="48">
        <f>C43*2-N43</f>
        <v>0</v>
      </c>
      <c r="O44" s="157"/>
      <c r="P44" s="157"/>
      <c r="R44" s="20"/>
      <c r="S44" s="20"/>
      <c r="T44" s="20"/>
      <c r="U44" s="20"/>
      <c r="V44" s="20"/>
      <c r="W44" s="20"/>
      <c r="X44" s="20"/>
      <c r="Y44" s="20"/>
      <c r="Z44" s="20"/>
      <c r="AA44" s="20"/>
      <c r="AB44" s="20"/>
      <c r="AC44" s="20"/>
      <c r="AD44" s="20"/>
    </row>
    <row r="45" spans="1:30" ht="12.5" customHeight="1">
      <c r="E45" s="16">
        <f>IF(C43&gt;=1,IF(D43&gt;D44,2,IF(D43=D44,1,0)),0)</f>
        <v>0</v>
      </c>
      <c r="F45" s="16">
        <f>IF(C43&gt;=2,IF(F43&gt;F44,2,IF(F43=F44,1,0)),0)</f>
        <v>0</v>
      </c>
      <c r="G45" s="16">
        <f>IF(C43&gt;=3,IF(H43&gt;H44,2,IF(H43=H44,1,0)),0)</f>
        <v>0</v>
      </c>
      <c r="H45" s="16">
        <f>IF(K45=1,IF(J43&gt;J44,2,IF(J43=J44,1,0)),0)</f>
        <v>0</v>
      </c>
      <c r="I45" s="16">
        <f>IF(M45=1,IF(L43&gt;L44,2,IF(L43=L44,1,0)),0)</f>
        <v>0</v>
      </c>
      <c r="J45" s="15"/>
      <c r="K45" s="16">
        <f>IF(SUM(J40:K42)&lt;&gt;0,1,0)</f>
        <v>0</v>
      </c>
      <c r="L45" s="16"/>
      <c r="M45" s="16">
        <f>IF(SUM(L40:M42)&lt;&gt;0,1,0)</f>
        <v>0</v>
      </c>
      <c r="N45" s="50">
        <f>IF(M45=1,IF(I45=2,1,0),IF(K45=1,IF(H45=2,1,0),IF(G45=2,1,0)))</f>
        <v>0</v>
      </c>
      <c r="R45" s="20"/>
      <c r="S45" s="21" t="s">
        <v>65</v>
      </c>
      <c r="T45" s="65"/>
      <c r="U45" s="65"/>
      <c r="V45" s="65"/>
      <c r="W45" s="65"/>
      <c r="X45" s="65"/>
      <c r="Y45" s="65"/>
      <c r="Z45" s="65"/>
      <c r="AA45" s="20"/>
      <c r="AB45" s="20"/>
      <c r="AC45" s="20"/>
      <c r="AD45" s="20"/>
    </row>
    <row r="46" spans="1:30" ht="11.4" customHeight="1">
      <c r="C46" s="15"/>
      <c r="D46" s="15"/>
      <c r="E46" s="15"/>
      <c r="F46" s="15"/>
      <c r="G46" s="15"/>
      <c r="H46" s="15"/>
      <c r="I46" s="15"/>
      <c r="J46" s="15"/>
      <c r="K46" s="16">
        <f>K45+K39+K33+K27+K21+K15+K9</f>
        <v>0</v>
      </c>
      <c r="L46" s="16"/>
      <c r="M46" s="16">
        <f>M45+M39+M33+M27+M21+M15+M9</f>
        <v>0</v>
      </c>
      <c r="N46" s="15"/>
      <c r="R46" s="29" t="s">
        <v>42</v>
      </c>
      <c r="S46" s="30" t="s">
        <v>2</v>
      </c>
      <c r="T46" s="66" t="s">
        <v>66</v>
      </c>
      <c r="U46" s="67" t="s">
        <v>67</v>
      </c>
      <c r="V46" s="67" t="s">
        <v>68</v>
      </c>
      <c r="W46" s="67" t="s">
        <v>69</v>
      </c>
      <c r="X46" s="67" t="s">
        <v>70</v>
      </c>
      <c r="Y46" s="183" t="s">
        <v>50</v>
      </c>
      <c r="Z46" s="183"/>
      <c r="AA46" s="67" t="s">
        <v>52</v>
      </c>
      <c r="AB46" s="67" t="s">
        <v>71</v>
      </c>
      <c r="AC46" s="68" t="s">
        <v>57</v>
      </c>
      <c r="AD46" s="68"/>
    </row>
    <row r="47" spans="1:30" ht="13">
      <c r="R47" s="37">
        <f>Basics!B29</f>
        <v>1</v>
      </c>
      <c r="S47" s="38" t="str">
        <f>Basics!C29</f>
        <v>NN</v>
      </c>
      <c r="T47" s="69">
        <f t="shared" ref="T47:T53" si="22">IF($B$4=S47,D$8,IF($B$10=S47,D$14,IF($B$16=S47,D$20,IF($B$22=S47,D$26,IF($B$28=S47,D$32,IF($B$34=S47,D$38,IF($B$40=S47,D$44,0)))))))</f>
        <v>0</v>
      </c>
      <c r="U47" s="69">
        <f t="shared" ref="U47:U53" si="23">IF($B$4=S47,F$8,IF($B$10=S47,F$14,IF($B$16=S47,F$20,IF($B$22=S47,F$26,IF($B$28=S47,F$32,IF($B$34=S47,F$38,IF($B$40=S47,F$44,0)))))))</f>
        <v>0</v>
      </c>
      <c r="V47" s="69">
        <f t="shared" ref="V47:V53" si="24">IF($B$4=S47,H$8,IF($B$10=S47,H$14,IF($B$16=S47,H$20,IF($B$22=S47,H$26,IF($B$28=S47,H$32,IF($B$34=S47,H$38,IF($B$40=S47,H$44,0)))))))</f>
        <v>0</v>
      </c>
      <c r="W47" s="69">
        <f t="shared" ref="W47:W53" si="25">IF($B$4=$S47,J$8,IF($B$10=$S47,J$14,IF($B$16=$S47,J$20,IF($B$22=$S47,J$26,IF($B$28=$S47,J$32,IF($B$34=$S47,J$38,IF($B$40=$S47,J$44,0)))))))</f>
        <v>0</v>
      </c>
      <c r="X47" s="69">
        <f t="shared" ref="X47:X53" si="26">IF($B$4=$S47,L$8,IF($B$10=$S47,L$14,IF($B$16=$S47,L$20,IF($B$22=$S47,L$26,IF($B$28=$S47,L$32,IF($B$34=$S47,L$38,IF($B$40=$S47,L$44,0)))))))</f>
        <v>0</v>
      </c>
      <c r="Y47" s="181">
        <f t="shared" ref="Y47:Y53" si="27">SUM(T47:X47)</f>
        <v>0</v>
      </c>
      <c r="Z47" s="182"/>
      <c r="AA47" s="70">
        <f t="shared" ref="AA47:AA53" si="28">COUNTIF(T47:X47,"&lt;&gt;0")</f>
        <v>0</v>
      </c>
      <c r="AB47" s="71">
        <f t="shared" ref="AB47:AB53" si="29">AC47/6</f>
        <v>0</v>
      </c>
      <c r="AC47" s="72">
        <f t="shared" ref="AC47:AC53" si="30">IFERROR(Y47/AA47,0)</f>
        <v>0</v>
      </c>
      <c r="AD47" s="72"/>
    </row>
    <row r="48" spans="1:30" ht="13">
      <c r="R48" s="44">
        <f>Basics!B30</f>
        <v>2</v>
      </c>
      <c r="S48" s="45" t="str">
        <f>Basics!C30</f>
        <v>NN</v>
      </c>
      <c r="T48" s="69">
        <f t="shared" si="22"/>
        <v>0</v>
      </c>
      <c r="U48" s="69">
        <f t="shared" si="23"/>
        <v>0</v>
      </c>
      <c r="V48" s="69">
        <f t="shared" si="24"/>
        <v>0</v>
      </c>
      <c r="W48" s="69">
        <f t="shared" si="25"/>
        <v>0</v>
      </c>
      <c r="X48" s="69">
        <f t="shared" si="26"/>
        <v>0</v>
      </c>
      <c r="Y48" s="181">
        <f t="shared" si="27"/>
        <v>0</v>
      </c>
      <c r="Z48" s="182"/>
      <c r="AA48" s="70">
        <f t="shared" si="28"/>
        <v>0</v>
      </c>
      <c r="AB48" s="71">
        <f t="shared" si="29"/>
        <v>0</v>
      </c>
      <c r="AC48" s="72">
        <f t="shared" si="30"/>
        <v>0</v>
      </c>
      <c r="AD48" s="72"/>
    </row>
    <row r="49" spans="18:30" ht="13">
      <c r="R49" s="44">
        <f>Basics!B31</f>
        <v>3</v>
      </c>
      <c r="S49" s="45" t="str">
        <f>Basics!C31</f>
        <v>NN</v>
      </c>
      <c r="T49" s="69">
        <f t="shared" si="22"/>
        <v>0</v>
      </c>
      <c r="U49" s="69">
        <f t="shared" si="23"/>
        <v>0</v>
      </c>
      <c r="V49" s="69">
        <f t="shared" si="24"/>
        <v>0</v>
      </c>
      <c r="W49" s="69">
        <f t="shared" si="25"/>
        <v>0</v>
      </c>
      <c r="X49" s="69">
        <f t="shared" si="26"/>
        <v>0</v>
      </c>
      <c r="Y49" s="181">
        <f t="shared" si="27"/>
        <v>0</v>
      </c>
      <c r="Z49" s="182"/>
      <c r="AA49" s="70">
        <f t="shared" si="28"/>
        <v>0</v>
      </c>
      <c r="AB49" s="71">
        <f t="shared" si="29"/>
        <v>0</v>
      </c>
      <c r="AC49" s="72">
        <f t="shared" si="30"/>
        <v>0</v>
      </c>
      <c r="AD49" s="72"/>
    </row>
    <row r="50" spans="18:30" ht="13">
      <c r="R50" s="44">
        <f>Basics!B32</f>
        <v>4</v>
      </c>
      <c r="S50" s="45" t="str">
        <f>Basics!C32</f>
        <v>NN</v>
      </c>
      <c r="T50" s="69">
        <f t="shared" si="22"/>
        <v>0</v>
      </c>
      <c r="U50" s="69">
        <f t="shared" si="23"/>
        <v>0</v>
      </c>
      <c r="V50" s="69">
        <f t="shared" si="24"/>
        <v>0</v>
      </c>
      <c r="W50" s="69">
        <f t="shared" si="25"/>
        <v>0</v>
      </c>
      <c r="X50" s="69">
        <f t="shared" si="26"/>
        <v>0</v>
      </c>
      <c r="Y50" s="181">
        <f t="shared" si="27"/>
        <v>0</v>
      </c>
      <c r="Z50" s="182"/>
      <c r="AA50" s="70">
        <f t="shared" si="28"/>
        <v>0</v>
      </c>
      <c r="AB50" s="71">
        <f t="shared" si="29"/>
        <v>0</v>
      </c>
      <c r="AC50" s="72">
        <f t="shared" si="30"/>
        <v>0</v>
      </c>
      <c r="AD50" s="72"/>
    </row>
    <row r="51" spans="18:30" ht="13">
      <c r="R51" s="44">
        <f>Basics!B33</f>
        <v>5</v>
      </c>
      <c r="S51" s="45" t="str">
        <f>Basics!C33</f>
        <v>NN</v>
      </c>
      <c r="T51" s="69">
        <f t="shared" si="22"/>
        <v>0</v>
      </c>
      <c r="U51" s="69">
        <f t="shared" si="23"/>
        <v>0</v>
      </c>
      <c r="V51" s="69">
        <f t="shared" si="24"/>
        <v>0</v>
      </c>
      <c r="W51" s="69">
        <f t="shared" si="25"/>
        <v>0</v>
      </c>
      <c r="X51" s="69">
        <f t="shared" si="26"/>
        <v>0</v>
      </c>
      <c r="Y51" s="181">
        <f t="shared" si="27"/>
        <v>0</v>
      </c>
      <c r="Z51" s="182"/>
      <c r="AA51" s="70">
        <f t="shared" si="28"/>
        <v>0</v>
      </c>
      <c r="AB51" s="71">
        <f t="shared" si="29"/>
        <v>0</v>
      </c>
      <c r="AC51" s="72">
        <f t="shared" si="30"/>
        <v>0</v>
      </c>
      <c r="AD51" s="72"/>
    </row>
    <row r="52" spans="18:30" ht="13">
      <c r="R52" s="44">
        <f>Basics!B34</f>
        <v>6</v>
      </c>
      <c r="S52" s="45" t="str">
        <f>Basics!C34</f>
        <v>NN</v>
      </c>
      <c r="T52" s="69">
        <f t="shared" si="22"/>
        <v>0</v>
      </c>
      <c r="U52" s="69">
        <f t="shared" si="23"/>
        <v>0</v>
      </c>
      <c r="V52" s="69">
        <f t="shared" si="24"/>
        <v>0</v>
      </c>
      <c r="W52" s="69">
        <f t="shared" si="25"/>
        <v>0</v>
      </c>
      <c r="X52" s="69">
        <f t="shared" si="26"/>
        <v>0</v>
      </c>
      <c r="Y52" s="181">
        <f t="shared" si="27"/>
        <v>0</v>
      </c>
      <c r="Z52" s="182"/>
      <c r="AA52" s="70">
        <f t="shared" si="28"/>
        <v>0</v>
      </c>
      <c r="AB52" s="71">
        <f t="shared" si="29"/>
        <v>0</v>
      </c>
      <c r="AC52" s="72">
        <f t="shared" si="30"/>
        <v>0</v>
      </c>
      <c r="AD52" s="72"/>
    </row>
    <row r="53" spans="18:30" ht="13">
      <c r="R53" s="61">
        <f>Basics!B35</f>
        <v>7</v>
      </c>
      <c r="S53" s="62" t="str">
        <f>Basics!C35</f>
        <v>NN</v>
      </c>
      <c r="T53" s="69">
        <f t="shared" si="22"/>
        <v>0</v>
      </c>
      <c r="U53" s="69">
        <f t="shared" si="23"/>
        <v>0</v>
      </c>
      <c r="V53" s="69">
        <f t="shared" si="24"/>
        <v>0</v>
      </c>
      <c r="W53" s="69">
        <f t="shared" si="25"/>
        <v>0</v>
      </c>
      <c r="X53" s="69">
        <f t="shared" si="26"/>
        <v>0</v>
      </c>
      <c r="Y53" s="181">
        <f t="shared" si="27"/>
        <v>0</v>
      </c>
      <c r="Z53" s="182"/>
      <c r="AA53" s="70">
        <f t="shared" si="28"/>
        <v>0</v>
      </c>
      <c r="AB53" s="71">
        <f t="shared" si="29"/>
        <v>0</v>
      </c>
      <c r="AC53" s="72">
        <f t="shared" si="30"/>
        <v>0</v>
      </c>
      <c r="AD53" s="72"/>
    </row>
    <row r="54" spans="18:30">
      <c r="R54" s="20"/>
      <c r="S54" s="20"/>
      <c r="T54" s="20"/>
      <c r="U54" s="20"/>
      <c r="V54" s="20"/>
      <c r="W54" s="20"/>
      <c r="X54" s="20"/>
      <c r="Y54" s="20"/>
      <c r="Z54" s="20"/>
      <c r="AA54" s="20"/>
      <c r="AB54" s="20"/>
      <c r="AC54" s="20"/>
      <c r="AD54" s="20"/>
    </row>
    <row r="55" spans="18:30">
      <c r="R55" s="20"/>
      <c r="S55" s="20"/>
      <c r="T55" s="20"/>
      <c r="U55" s="20"/>
      <c r="V55" s="20"/>
      <c r="W55" s="20"/>
      <c r="X55" s="17" t="s">
        <v>32</v>
      </c>
      <c r="Y55" s="17"/>
      <c r="Z55" s="17"/>
      <c r="AA55" s="17"/>
      <c r="AB55" s="17"/>
      <c r="AC55" s="17"/>
      <c r="AD55" s="17"/>
    </row>
  </sheetData>
  <mergeCells count="157">
    <mergeCell ref="R39:S40"/>
    <mergeCell ref="T39:U40"/>
    <mergeCell ref="AC30:AD31"/>
    <mergeCell ref="R36:S37"/>
    <mergeCell ref="T36:U37"/>
    <mergeCell ref="V36:V37"/>
    <mergeCell ref="W36:X37"/>
    <mergeCell ref="Y36:Z37"/>
    <mergeCell ref="AC18:AD18"/>
    <mergeCell ref="R33:S34"/>
    <mergeCell ref="T33:U34"/>
    <mergeCell ref="V33:V34"/>
    <mergeCell ref="W33:X34"/>
    <mergeCell ref="Y33:Z34"/>
    <mergeCell ref="AB33:AB34"/>
    <mergeCell ref="AC33:AD34"/>
    <mergeCell ref="AB36:AB37"/>
    <mergeCell ref="AC36:AD37"/>
    <mergeCell ref="AB30:AB31"/>
    <mergeCell ref="AC19:AD19"/>
    <mergeCell ref="AC20:AD20"/>
    <mergeCell ref="AC21:AD21"/>
    <mergeCell ref="AC22:AD22"/>
    <mergeCell ref="AC23:AD23"/>
    <mergeCell ref="AC24:AD24"/>
    <mergeCell ref="AC25:AD25"/>
    <mergeCell ref="AC26:AD26"/>
    <mergeCell ref="AC27:AD27"/>
    <mergeCell ref="AC28:AD28"/>
    <mergeCell ref="R30:S31"/>
    <mergeCell ref="T30:T31"/>
    <mergeCell ref="U30:U31"/>
    <mergeCell ref="V30:V31"/>
    <mergeCell ref="W30:W31"/>
    <mergeCell ref="X30:X31"/>
    <mergeCell ref="Y30:Y31"/>
    <mergeCell ref="Z30:Z31"/>
    <mergeCell ref="B1:AD1"/>
    <mergeCell ref="D3:E3"/>
    <mergeCell ref="F3:G3"/>
    <mergeCell ref="H3:I3"/>
    <mergeCell ref="J3:K3"/>
    <mergeCell ref="L3:M3"/>
    <mergeCell ref="AE3:AG3"/>
    <mergeCell ref="O5:O6"/>
    <mergeCell ref="P5:P6"/>
    <mergeCell ref="B7:B8"/>
    <mergeCell ref="D7:E7"/>
    <mergeCell ref="F7:G7"/>
    <mergeCell ref="H7:I7"/>
    <mergeCell ref="J7:K7"/>
    <mergeCell ref="L7:M7"/>
    <mergeCell ref="O7:O8"/>
    <mergeCell ref="P7:P8"/>
    <mergeCell ref="D8:E8"/>
    <mergeCell ref="F8:G8"/>
    <mergeCell ref="H8:I8"/>
    <mergeCell ref="J8:K8"/>
    <mergeCell ref="L8:M8"/>
    <mergeCell ref="D14:E14"/>
    <mergeCell ref="F14:G14"/>
    <mergeCell ref="H14:I14"/>
    <mergeCell ref="J14:K14"/>
    <mergeCell ref="L14:M14"/>
    <mergeCell ref="O11:O12"/>
    <mergeCell ref="P11:P12"/>
    <mergeCell ref="B13:B14"/>
    <mergeCell ref="D13:E13"/>
    <mergeCell ref="F13:G13"/>
    <mergeCell ref="H13:I13"/>
    <mergeCell ref="J13:K13"/>
    <mergeCell ref="L13:M13"/>
    <mergeCell ref="O13:O14"/>
    <mergeCell ref="P13:P14"/>
    <mergeCell ref="O23:O24"/>
    <mergeCell ref="P23:P24"/>
    <mergeCell ref="O17:O18"/>
    <mergeCell ref="P17:P18"/>
    <mergeCell ref="B19:B20"/>
    <mergeCell ref="D19:E19"/>
    <mergeCell ref="F19:G19"/>
    <mergeCell ref="H19:I19"/>
    <mergeCell ref="J19:K19"/>
    <mergeCell ref="L19:M19"/>
    <mergeCell ref="O19:O20"/>
    <mergeCell ref="P19:P20"/>
    <mergeCell ref="D20:E20"/>
    <mergeCell ref="F20:G20"/>
    <mergeCell ref="H20:I20"/>
    <mergeCell ref="J20:K20"/>
    <mergeCell ref="L20:M20"/>
    <mergeCell ref="O29:O30"/>
    <mergeCell ref="P29:P30"/>
    <mergeCell ref="B25:B26"/>
    <mergeCell ref="D25:E25"/>
    <mergeCell ref="F25:G25"/>
    <mergeCell ref="H25:I25"/>
    <mergeCell ref="J25:K25"/>
    <mergeCell ref="L25:M25"/>
    <mergeCell ref="O25:O26"/>
    <mergeCell ref="P25:P26"/>
    <mergeCell ref="D26:E26"/>
    <mergeCell ref="F26:G26"/>
    <mergeCell ref="H26:I26"/>
    <mergeCell ref="J26:K26"/>
    <mergeCell ref="L26:M26"/>
    <mergeCell ref="B31:B32"/>
    <mergeCell ref="D31:E31"/>
    <mergeCell ref="F31:G31"/>
    <mergeCell ref="H31:I31"/>
    <mergeCell ref="J31:K31"/>
    <mergeCell ref="L31:M31"/>
    <mergeCell ref="O31:O32"/>
    <mergeCell ref="P31:P32"/>
    <mergeCell ref="D32:E32"/>
    <mergeCell ref="F32:G32"/>
    <mergeCell ref="H32:I32"/>
    <mergeCell ref="J32:K32"/>
    <mergeCell ref="L32:M32"/>
    <mergeCell ref="O35:O36"/>
    <mergeCell ref="P35:P36"/>
    <mergeCell ref="B37:B38"/>
    <mergeCell ref="D37:E37"/>
    <mergeCell ref="F37:G37"/>
    <mergeCell ref="H37:I37"/>
    <mergeCell ref="J37:K37"/>
    <mergeCell ref="L37:M37"/>
    <mergeCell ref="O37:O38"/>
    <mergeCell ref="P37:P38"/>
    <mergeCell ref="D38:E38"/>
    <mergeCell ref="F38:G38"/>
    <mergeCell ref="H38:I38"/>
    <mergeCell ref="J38:K38"/>
    <mergeCell ref="L38:M38"/>
    <mergeCell ref="D44:E44"/>
    <mergeCell ref="F44:G44"/>
    <mergeCell ref="H44:I44"/>
    <mergeCell ref="J44:K44"/>
    <mergeCell ref="L44:M44"/>
    <mergeCell ref="B43:B44"/>
    <mergeCell ref="D43:E43"/>
    <mergeCell ref="F43:G43"/>
    <mergeCell ref="H43:I43"/>
    <mergeCell ref="J43:K43"/>
    <mergeCell ref="L43:M43"/>
    <mergeCell ref="Y51:Z51"/>
    <mergeCell ref="Y52:Z52"/>
    <mergeCell ref="Y53:Z53"/>
    <mergeCell ref="O43:O44"/>
    <mergeCell ref="P43:P44"/>
    <mergeCell ref="O41:O42"/>
    <mergeCell ref="P41:P42"/>
    <mergeCell ref="Y46:Z46"/>
    <mergeCell ref="Y47:Z47"/>
    <mergeCell ref="Y48:Z48"/>
    <mergeCell ref="Y49:Z49"/>
    <mergeCell ref="Y50:Z50"/>
  </mergeCells>
  <conditionalFormatting sqref="T30">
    <cfRule type="cellIs" dxfId="2811" priority="379" operator="between">
      <formula>1</formula>
      <formula>7</formula>
    </cfRule>
    <cfRule type="cellIs" dxfId="2810" priority="380" operator="equal">
      <formula>7.25</formula>
    </cfRule>
    <cfRule type="cellIs" dxfId="2809" priority="381" operator="equal">
      <formula>7.5</formula>
    </cfRule>
    <cfRule type="cellIs" dxfId="2808" priority="382" operator="equal">
      <formula>7.75</formula>
    </cfRule>
    <cfRule type="cellIs" dxfId="2807" priority="383" operator="equal">
      <formula>8</formula>
    </cfRule>
    <cfRule type="cellIs" dxfId="2806" priority="384" operator="equal">
      <formula>8.25</formula>
    </cfRule>
    <cfRule type="cellIs" dxfId="2805" priority="385" operator="equal">
      <formula>8.5</formula>
    </cfRule>
    <cfRule type="cellIs" dxfId="2804" priority="386" operator="equal">
      <formula>8.75</formula>
    </cfRule>
    <cfRule type="cellIs" dxfId="2803" priority="387" operator="equal">
      <formula>9</formula>
    </cfRule>
    <cfRule type="cellIs" dxfId="2802" priority="388" operator="equal">
      <formula>9.25</formula>
    </cfRule>
    <cfRule type="cellIs" dxfId="2801" priority="389" operator="greaterThanOrEqual">
      <formula>9.5</formula>
    </cfRule>
    <cfRule type="cellIs" dxfId="2800" priority="390" operator="equal">
      <formula>7</formula>
    </cfRule>
    <cfRule type="cellIs" dxfId="2799" priority="391" operator="between">
      <formula>7</formula>
      <formula>7.25</formula>
    </cfRule>
    <cfRule type="cellIs" dxfId="2798" priority="392" operator="between">
      <formula>7.25</formula>
      <formula>7.5</formula>
    </cfRule>
    <cfRule type="cellIs" dxfId="2797" priority="393" operator="between">
      <formula>7.5</formula>
      <formula>7.75</formula>
    </cfRule>
    <cfRule type="cellIs" dxfId="2796" priority="394" operator="between">
      <formula>7.75</formula>
      <formula>8</formula>
    </cfRule>
    <cfRule type="cellIs" dxfId="2795" priority="395" operator="between">
      <formula>8</formula>
      <formula>8.25</formula>
    </cfRule>
    <cfRule type="cellIs" dxfId="2794" priority="396" operator="between">
      <formula>8.25</formula>
      <formula>8.5</formula>
    </cfRule>
    <cfRule type="cellIs" dxfId="2793" priority="397" operator="between">
      <formula>8.5</formula>
      <formula>8.75</formula>
    </cfRule>
    <cfRule type="cellIs" dxfId="2792" priority="398" operator="between">
      <formula>8.75</formula>
      <formula>9</formula>
    </cfRule>
    <cfRule type="cellIs" dxfId="2791" priority="399" operator="between">
      <formula>9</formula>
      <formula>9.25</formula>
    </cfRule>
    <cfRule type="cellIs" dxfId="2790" priority="400" operator="between">
      <formula>9.25</formula>
      <formula>9.5</formula>
    </cfRule>
    <cfRule type="cellIs" dxfId="2789" priority="401" operator="lessThan">
      <formula>1</formula>
    </cfRule>
  </conditionalFormatting>
  <conditionalFormatting sqref="U30">
    <cfRule type="cellIs" dxfId="2788" priority="402" operator="between">
      <formula>1</formula>
      <formula>7</formula>
    </cfRule>
    <cfRule type="cellIs" dxfId="2787" priority="403" operator="equal">
      <formula>7.25</formula>
    </cfRule>
    <cfRule type="cellIs" dxfId="2786" priority="404" operator="equal">
      <formula>7.5</formula>
    </cfRule>
    <cfRule type="cellIs" dxfId="2785" priority="405" operator="equal">
      <formula>7.75</formula>
    </cfRule>
    <cfRule type="cellIs" dxfId="2784" priority="406" operator="equal">
      <formula>8</formula>
    </cfRule>
    <cfRule type="cellIs" dxfId="2783" priority="407" operator="equal">
      <formula>8.25</formula>
    </cfRule>
    <cfRule type="cellIs" dxfId="2782" priority="408" operator="equal">
      <formula>8.5</formula>
    </cfRule>
    <cfRule type="cellIs" dxfId="2781" priority="409" operator="equal">
      <formula>8.75</formula>
    </cfRule>
    <cfRule type="cellIs" dxfId="2780" priority="410" operator="equal">
      <formula>9</formula>
    </cfRule>
    <cfRule type="cellIs" dxfId="2779" priority="411" operator="equal">
      <formula>9.25</formula>
    </cfRule>
    <cfRule type="cellIs" dxfId="2778" priority="412" operator="greaterThanOrEqual">
      <formula>9.5</formula>
    </cfRule>
    <cfRule type="cellIs" dxfId="2777" priority="413" operator="equal">
      <formula>7</formula>
    </cfRule>
    <cfRule type="cellIs" dxfId="2776" priority="414" operator="between">
      <formula>7</formula>
      <formula>7.25</formula>
    </cfRule>
    <cfRule type="cellIs" dxfId="2775" priority="415" operator="between">
      <formula>7.25</formula>
      <formula>7.5</formula>
    </cfRule>
    <cfRule type="cellIs" dxfId="2774" priority="416" operator="between">
      <formula>7.5</formula>
      <formula>7.75</formula>
    </cfRule>
    <cfRule type="cellIs" dxfId="2773" priority="417" operator="between">
      <formula>7.75</formula>
      <formula>8</formula>
    </cfRule>
    <cfRule type="cellIs" dxfId="2772" priority="418" operator="between">
      <formula>8</formula>
      <formula>8.25</formula>
    </cfRule>
    <cfRule type="cellIs" dxfId="2771" priority="419" operator="between">
      <formula>8.25</formula>
      <formula>8.5</formula>
    </cfRule>
    <cfRule type="cellIs" dxfId="2770" priority="420" operator="between">
      <formula>8.5</formula>
      <formula>8.75</formula>
    </cfRule>
    <cfRule type="cellIs" dxfId="2769" priority="421" operator="between">
      <formula>8.75</formula>
      <formula>9</formula>
    </cfRule>
    <cfRule type="cellIs" dxfId="2768" priority="422" operator="between">
      <formula>9</formula>
      <formula>9.25</formula>
    </cfRule>
    <cfRule type="cellIs" dxfId="2767" priority="423" operator="between">
      <formula>9.25</formula>
      <formula>9.5</formula>
    </cfRule>
    <cfRule type="cellIs" dxfId="2766" priority="424" operator="lessThan">
      <formula>1</formula>
    </cfRule>
  </conditionalFormatting>
  <conditionalFormatting sqref="V30">
    <cfRule type="cellIs" dxfId="2765" priority="425" operator="between">
      <formula>1</formula>
      <formula>7</formula>
    </cfRule>
    <cfRule type="cellIs" dxfId="2764" priority="426" operator="equal">
      <formula>7.25</formula>
    </cfRule>
    <cfRule type="cellIs" dxfId="2763" priority="427" operator="equal">
      <formula>7.5</formula>
    </cfRule>
    <cfRule type="cellIs" dxfId="2762" priority="428" operator="equal">
      <formula>7.75</formula>
    </cfRule>
    <cfRule type="cellIs" dxfId="2761" priority="429" operator="equal">
      <formula>8</formula>
    </cfRule>
    <cfRule type="cellIs" dxfId="2760" priority="430" operator="equal">
      <formula>8.25</formula>
    </cfRule>
    <cfRule type="cellIs" dxfId="2759" priority="431" operator="equal">
      <formula>8.5</formula>
    </cfRule>
    <cfRule type="cellIs" dxfId="2758" priority="432" operator="equal">
      <formula>8.75</formula>
    </cfRule>
    <cfRule type="cellIs" dxfId="2757" priority="433" operator="equal">
      <formula>9</formula>
    </cfRule>
    <cfRule type="cellIs" dxfId="2756" priority="434" operator="equal">
      <formula>9.25</formula>
    </cfRule>
    <cfRule type="cellIs" dxfId="2755" priority="435" operator="greaterThanOrEqual">
      <formula>9.5</formula>
    </cfRule>
    <cfRule type="cellIs" dxfId="2754" priority="436" operator="equal">
      <formula>7</formula>
    </cfRule>
    <cfRule type="cellIs" dxfId="2753" priority="437" operator="between">
      <formula>7</formula>
      <formula>7.25</formula>
    </cfRule>
    <cfRule type="cellIs" dxfId="2752" priority="438" operator="between">
      <formula>7.25</formula>
      <formula>7.5</formula>
    </cfRule>
    <cfRule type="cellIs" dxfId="2751" priority="439" operator="between">
      <formula>7.5</formula>
      <formula>7.75</formula>
    </cfRule>
    <cfRule type="cellIs" dxfId="2750" priority="440" operator="between">
      <formula>7.75</formula>
      <formula>8</formula>
    </cfRule>
    <cfRule type="cellIs" dxfId="2749" priority="441" operator="between">
      <formula>8</formula>
      <formula>8.25</formula>
    </cfRule>
    <cfRule type="cellIs" dxfId="2748" priority="442" operator="between">
      <formula>8.25</formula>
      <formula>8.5</formula>
    </cfRule>
    <cfRule type="cellIs" dxfId="2747" priority="443" operator="between">
      <formula>8.5</formula>
      <formula>8.75</formula>
    </cfRule>
    <cfRule type="cellIs" dxfId="2746" priority="444" operator="between">
      <formula>8.75</formula>
      <formula>9</formula>
    </cfRule>
    <cfRule type="cellIs" dxfId="2745" priority="445" operator="between">
      <formula>9</formula>
      <formula>9.25</formula>
    </cfRule>
    <cfRule type="cellIs" dxfId="2744" priority="446" operator="between">
      <formula>9.25</formula>
      <formula>9.5</formula>
    </cfRule>
    <cfRule type="cellIs" dxfId="2743" priority="447" operator="lessThan">
      <formula>1</formula>
    </cfRule>
  </conditionalFormatting>
  <conditionalFormatting sqref="W30">
    <cfRule type="cellIs" dxfId="2742" priority="448" operator="between">
      <formula>1</formula>
      <formula>7</formula>
    </cfRule>
    <cfRule type="cellIs" dxfId="2741" priority="449" operator="equal">
      <formula>7.25</formula>
    </cfRule>
    <cfRule type="cellIs" dxfId="2740" priority="450" operator="equal">
      <formula>7.5</formula>
    </cfRule>
    <cfRule type="cellIs" dxfId="2739" priority="451" operator="equal">
      <formula>7.75</formula>
    </cfRule>
    <cfRule type="cellIs" dxfId="2738" priority="452" operator="equal">
      <formula>8</formula>
    </cfRule>
    <cfRule type="cellIs" dxfId="2737" priority="453" operator="equal">
      <formula>8.25</formula>
    </cfRule>
    <cfRule type="cellIs" dxfId="2736" priority="454" operator="equal">
      <formula>8.5</formula>
    </cfRule>
    <cfRule type="cellIs" dxfId="2735" priority="455" operator="equal">
      <formula>8.75</formula>
    </cfRule>
    <cfRule type="cellIs" dxfId="2734" priority="456" operator="equal">
      <formula>9</formula>
    </cfRule>
    <cfRule type="cellIs" dxfId="2733" priority="457" operator="equal">
      <formula>9.25</formula>
    </cfRule>
    <cfRule type="cellIs" dxfId="2732" priority="458" operator="greaterThanOrEqual">
      <formula>9.5</formula>
    </cfRule>
    <cfRule type="cellIs" dxfId="2731" priority="459" operator="equal">
      <formula>7</formula>
    </cfRule>
    <cfRule type="cellIs" dxfId="2730" priority="460" operator="between">
      <formula>7</formula>
      <formula>7.25</formula>
    </cfRule>
    <cfRule type="cellIs" dxfId="2729" priority="461" operator="between">
      <formula>7.25</formula>
      <formula>7.5</formula>
    </cfRule>
    <cfRule type="cellIs" dxfId="2728" priority="462" operator="between">
      <formula>7.5</formula>
      <formula>7.75</formula>
    </cfRule>
    <cfRule type="cellIs" dxfId="2727" priority="463" operator="between">
      <formula>7.75</formula>
      <formula>8</formula>
    </cfRule>
    <cfRule type="cellIs" dxfId="2726" priority="464" operator="between">
      <formula>8</formula>
      <formula>8.25</formula>
    </cfRule>
    <cfRule type="cellIs" dxfId="2725" priority="465" operator="between">
      <formula>8.25</formula>
      <formula>8.5</formula>
    </cfRule>
    <cfRule type="cellIs" dxfId="2724" priority="466" operator="between">
      <formula>8.5</formula>
      <formula>8.75</formula>
    </cfRule>
    <cfRule type="cellIs" dxfId="2723" priority="467" operator="between">
      <formula>8.75</formula>
      <formula>9</formula>
    </cfRule>
    <cfRule type="cellIs" dxfId="2722" priority="468" operator="between">
      <formula>9</formula>
      <formula>9.25</formula>
    </cfRule>
    <cfRule type="cellIs" dxfId="2721" priority="469" operator="between">
      <formula>9.25</formula>
      <formula>9.5</formula>
    </cfRule>
    <cfRule type="cellIs" dxfId="2720" priority="470" operator="lessThan">
      <formula>1</formula>
    </cfRule>
  </conditionalFormatting>
  <conditionalFormatting sqref="X30">
    <cfRule type="cellIs" dxfId="2719" priority="471" operator="between">
      <formula>1</formula>
      <formula>7</formula>
    </cfRule>
    <cfRule type="cellIs" dxfId="2718" priority="472" operator="equal">
      <formula>7.25</formula>
    </cfRule>
    <cfRule type="cellIs" dxfId="2717" priority="473" operator="equal">
      <formula>7.5</formula>
    </cfRule>
    <cfRule type="cellIs" dxfId="2716" priority="474" operator="equal">
      <formula>7.75</formula>
    </cfRule>
    <cfRule type="cellIs" dxfId="2715" priority="475" operator="equal">
      <formula>8</formula>
    </cfRule>
    <cfRule type="cellIs" dxfId="2714" priority="476" operator="equal">
      <formula>8.25</formula>
    </cfRule>
    <cfRule type="cellIs" dxfId="2713" priority="477" operator="equal">
      <formula>8.5</formula>
    </cfRule>
    <cfRule type="cellIs" dxfId="2712" priority="478" operator="equal">
      <formula>8.75</formula>
    </cfRule>
    <cfRule type="cellIs" dxfId="2711" priority="479" operator="equal">
      <formula>9</formula>
    </cfRule>
    <cfRule type="cellIs" dxfId="2710" priority="480" operator="equal">
      <formula>9.25</formula>
    </cfRule>
    <cfRule type="cellIs" dxfId="2709" priority="481" operator="greaterThanOrEqual">
      <formula>9.5</formula>
    </cfRule>
    <cfRule type="cellIs" dxfId="2708" priority="482" operator="equal">
      <formula>7</formula>
    </cfRule>
    <cfRule type="cellIs" dxfId="2707" priority="483" operator="between">
      <formula>7</formula>
      <formula>7.25</formula>
    </cfRule>
    <cfRule type="cellIs" dxfId="2706" priority="484" operator="between">
      <formula>7.25</formula>
      <formula>7.5</formula>
    </cfRule>
    <cfRule type="cellIs" dxfId="2705" priority="485" operator="between">
      <formula>7.5</formula>
      <formula>7.75</formula>
    </cfRule>
    <cfRule type="cellIs" dxfId="2704" priority="486" operator="between">
      <formula>7.75</formula>
      <formula>8</formula>
    </cfRule>
    <cfRule type="cellIs" dxfId="2703" priority="487" operator="between">
      <formula>8</formula>
      <formula>8.25</formula>
    </cfRule>
    <cfRule type="cellIs" dxfId="2702" priority="488" operator="between">
      <formula>8.25</formula>
      <formula>8.5</formula>
    </cfRule>
    <cfRule type="cellIs" dxfId="2701" priority="489" operator="between">
      <formula>8.5</formula>
      <formula>8.75</formula>
    </cfRule>
    <cfRule type="cellIs" dxfId="2700" priority="490" operator="between">
      <formula>8.75</formula>
      <formula>9</formula>
    </cfRule>
    <cfRule type="cellIs" dxfId="2699" priority="491" operator="between">
      <formula>9</formula>
      <formula>9.25</formula>
    </cfRule>
    <cfRule type="cellIs" dxfId="2698" priority="492" operator="between">
      <formula>9.25</formula>
      <formula>9.5</formula>
    </cfRule>
    <cfRule type="cellIs" dxfId="2697" priority="493" operator="lessThan">
      <formula>1</formula>
    </cfRule>
  </conditionalFormatting>
  <conditionalFormatting sqref="Y30">
    <cfRule type="cellIs" dxfId="2696" priority="494" operator="between">
      <formula>1</formula>
      <formula>7</formula>
    </cfRule>
    <cfRule type="cellIs" dxfId="2695" priority="495" operator="equal">
      <formula>7.25</formula>
    </cfRule>
    <cfRule type="cellIs" dxfId="2694" priority="496" operator="equal">
      <formula>7.5</formula>
    </cfRule>
    <cfRule type="cellIs" dxfId="2693" priority="497" operator="equal">
      <formula>7.75</formula>
    </cfRule>
    <cfRule type="cellIs" dxfId="2692" priority="498" operator="equal">
      <formula>8</formula>
    </cfRule>
    <cfRule type="cellIs" dxfId="2691" priority="499" operator="equal">
      <formula>8.25</formula>
    </cfRule>
    <cfRule type="cellIs" dxfId="2690" priority="500" operator="equal">
      <formula>8.5</formula>
    </cfRule>
    <cfRule type="cellIs" dxfId="2689" priority="501" operator="equal">
      <formula>8.75</formula>
    </cfRule>
    <cfRule type="cellIs" dxfId="2688" priority="502" operator="equal">
      <formula>9</formula>
    </cfRule>
    <cfRule type="cellIs" dxfId="2687" priority="503" operator="equal">
      <formula>9.25</formula>
    </cfRule>
    <cfRule type="cellIs" dxfId="2686" priority="504" operator="greaterThanOrEqual">
      <formula>9.5</formula>
    </cfRule>
    <cfRule type="cellIs" dxfId="2685" priority="505" operator="equal">
      <formula>7</formula>
    </cfRule>
    <cfRule type="cellIs" dxfId="2684" priority="506" operator="between">
      <formula>7</formula>
      <formula>7.25</formula>
    </cfRule>
    <cfRule type="cellIs" dxfId="2683" priority="507" operator="between">
      <formula>7.25</formula>
      <formula>7.5</formula>
    </cfRule>
    <cfRule type="cellIs" dxfId="2682" priority="508" operator="between">
      <formula>7.5</formula>
      <formula>7.75</formula>
    </cfRule>
    <cfRule type="cellIs" dxfId="2681" priority="509" operator="between">
      <formula>7.75</formula>
      <formula>8</formula>
    </cfRule>
    <cfRule type="cellIs" dxfId="2680" priority="510" operator="between">
      <formula>8</formula>
      <formula>8.25</formula>
    </cfRule>
    <cfRule type="cellIs" dxfId="2679" priority="511" operator="between">
      <formula>8.25</formula>
      <formula>8.5</formula>
    </cfRule>
    <cfRule type="cellIs" dxfId="2678" priority="512" operator="between">
      <formula>8.5</formula>
      <formula>8.75</formula>
    </cfRule>
    <cfRule type="cellIs" dxfId="2677" priority="513" operator="between">
      <formula>8.75</formula>
      <formula>9</formula>
    </cfRule>
    <cfRule type="cellIs" dxfId="2676" priority="514" operator="between">
      <formula>9</formula>
      <formula>9.25</formula>
    </cfRule>
    <cfRule type="cellIs" dxfId="2675" priority="515" operator="between">
      <formula>9.25</formula>
      <formula>9.5</formula>
    </cfRule>
    <cfRule type="cellIs" dxfId="2674" priority="516" operator="lessThan">
      <formula>1</formula>
    </cfRule>
  </conditionalFormatting>
  <conditionalFormatting sqref="Z30">
    <cfRule type="cellIs" dxfId="2673" priority="517" operator="between">
      <formula>1</formula>
      <formula>7</formula>
    </cfRule>
    <cfRule type="cellIs" dxfId="2672" priority="518" operator="equal">
      <formula>7.25</formula>
    </cfRule>
    <cfRule type="cellIs" dxfId="2671" priority="519" operator="equal">
      <formula>7.5</formula>
    </cfRule>
    <cfRule type="cellIs" dxfId="2670" priority="520" operator="equal">
      <formula>7.75</formula>
    </cfRule>
    <cfRule type="cellIs" dxfId="2669" priority="521" operator="equal">
      <formula>8</formula>
    </cfRule>
    <cfRule type="cellIs" dxfId="2668" priority="522" operator="equal">
      <formula>8.25</formula>
    </cfRule>
    <cfRule type="cellIs" dxfId="2667" priority="523" operator="equal">
      <formula>8.5</formula>
    </cfRule>
    <cfRule type="cellIs" dxfId="2666" priority="524" operator="equal">
      <formula>8.75</formula>
    </cfRule>
    <cfRule type="cellIs" dxfId="2665" priority="525" operator="equal">
      <formula>9</formula>
    </cfRule>
    <cfRule type="cellIs" dxfId="2664" priority="526" operator="equal">
      <formula>9.25</formula>
    </cfRule>
    <cfRule type="cellIs" dxfId="2663" priority="527" operator="greaterThanOrEqual">
      <formula>9.5</formula>
    </cfRule>
    <cfRule type="cellIs" dxfId="2662" priority="528" operator="equal">
      <formula>7</formula>
    </cfRule>
    <cfRule type="cellIs" dxfId="2661" priority="529" operator="between">
      <formula>7</formula>
      <formula>7.25</formula>
    </cfRule>
    <cfRule type="cellIs" dxfId="2660" priority="530" operator="between">
      <formula>7.25</formula>
      <formula>7.5</formula>
    </cfRule>
    <cfRule type="cellIs" dxfId="2659" priority="531" operator="between">
      <formula>7.5</formula>
      <formula>7.75</formula>
    </cfRule>
    <cfRule type="cellIs" dxfId="2658" priority="532" operator="between">
      <formula>7.75</formula>
      <formula>8</formula>
    </cfRule>
    <cfRule type="cellIs" dxfId="2657" priority="533" operator="between">
      <formula>8</formula>
      <formula>8.25</formula>
    </cfRule>
    <cfRule type="cellIs" dxfId="2656" priority="534" operator="between">
      <formula>8.25</formula>
      <formula>8.5</formula>
    </cfRule>
    <cfRule type="cellIs" dxfId="2655" priority="535" operator="between">
      <formula>8.5</formula>
      <formula>8.75</formula>
    </cfRule>
    <cfRule type="cellIs" dxfId="2654" priority="536" operator="between">
      <formula>8.75</formula>
      <formula>9</formula>
    </cfRule>
    <cfRule type="cellIs" dxfId="2653" priority="537" operator="between">
      <formula>9</formula>
      <formula>9.25</formula>
    </cfRule>
    <cfRule type="cellIs" dxfId="2652" priority="538" operator="between">
      <formula>9.25</formula>
      <formula>9.5</formula>
    </cfRule>
    <cfRule type="cellIs" dxfId="2651" priority="539" operator="lessThan">
      <formula>1</formula>
    </cfRule>
  </conditionalFormatting>
  <conditionalFormatting sqref="T5:Z14">
    <cfRule type="cellIs" dxfId="2650" priority="839" operator="equal">
      <formula>0</formula>
    </cfRule>
  </conditionalFormatting>
  <conditionalFormatting sqref="AC30">
    <cfRule type="cellIs" dxfId="2649" priority="840" operator="between">
      <formula>1</formula>
      <formula>7</formula>
    </cfRule>
    <cfRule type="cellIs" dxfId="2648" priority="841" operator="equal">
      <formula>7.25</formula>
    </cfRule>
    <cfRule type="cellIs" dxfId="2647" priority="842" operator="equal">
      <formula>7.5</formula>
    </cfRule>
    <cfRule type="cellIs" dxfId="2646" priority="843" operator="equal">
      <formula>7.75</formula>
    </cfRule>
    <cfRule type="cellIs" dxfId="2645" priority="844" operator="equal">
      <formula>8</formula>
    </cfRule>
    <cfRule type="cellIs" dxfId="2644" priority="845" operator="equal">
      <formula>8.25</formula>
    </cfRule>
    <cfRule type="cellIs" dxfId="2643" priority="846" operator="equal">
      <formula>8.5</formula>
    </cfRule>
    <cfRule type="cellIs" dxfId="2642" priority="847" operator="equal">
      <formula>8.75</formula>
    </cfRule>
    <cfRule type="cellIs" dxfId="2641" priority="848" operator="equal">
      <formula>9</formula>
    </cfRule>
    <cfRule type="cellIs" dxfId="2640" priority="849" operator="equal">
      <formula>9.25</formula>
    </cfRule>
    <cfRule type="cellIs" dxfId="2639" priority="850" operator="greaterThanOrEqual">
      <formula>9.5</formula>
    </cfRule>
    <cfRule type="cellIs" dxfId="2638" priority="851" operator="equal">
      <formula>7</formula>
    </cfRule>
    <cfRule type="cellIs" dxfId="2637" priority="852" operator="between">
      <formula>7</formula>
      <formula>7.25</formula>
    </cfRule>
    <cfRule type="cellIs" dxfId="2636" priority="853" operator="between">
      <formula>7.25</formula>
      <formula>7.5</formula>
    </cfRule>
    <cfRule type="cellIs" dxfId="2635" priority="854" operator="between">
      <formula>7.5</formula>
      <formula>7.75</formula>
    </cfRule>
    <cfRule type="cellIs" dxfId="2634" priority="855" operator="between">
      <formula>7.75</formula>
      <formula>8</formula>
    </cfRule>
    <cfRule type="cellIs" dxfId="2633" priority="856" operator="between">
      <formula>8</formula>
      <formula>8.25</formula>
    </cfRule>
    <cfRule type="cellIs" dxfId="2632" priority="857" operator="between">
      <formula>8.25</formula>
      <formula>8.5</formula>
    </cfRule>
    <cfRule type="cellIs" dxfId="2631" priority="858" operator="between">
      <formula>8.5</formula>
      <formula>8.75</formula>
    </cfRule>
    <cfRule type="cellIs" dxfId="2630" priority="859" operator="between">
      <formula>8.75</formula>
      <formula>9</formula>
    </cfRule>
    <cfRule type="cellIs" dxfId="2629" priority="860" operator="between">
      <formula>9</formula>
      <formula>9.25</formula>
    </cfRule>
    <cfRule type="cellIs" dxfId="2628" priority="861" operator="between">
      <formula>9.25</formula>
      <formula>9.5</formula>
    </cfRule>
    <cfRule type="cellIs" dxfId="2627" priority="862" operator="lessThan">
      <formula>1</formula>
    </cfRule>
  </conditionalFormatting>
  <conditionalFormatting sqref="B7 B13 B19 B25 B31 B37 B43">
    <cfRule type="cellIs" dxfId="2626" priority="863" operator="equal">
      <formula>"6:0"</formula>
    </cfRule>
    <cfRule type="cellIs" dxfId="2625" priority="864" operator="equal">
      <formula>"6:2"</formula>
    </cfRule>
    <cfRule type="cellIs" dxfId="2624" priority="865" operator="equal">
      <formula>"6:4"</formula>
    </cfRule>
    <cfRule type="cellIs" dxfId="2623" priority="866" operator="equal">
      <formula>"7:1"</formula>
    </cfRule>
    <cfRule type="cellIs" dxfId="2622" priority="867" operator="equal">
      <formula>"7:3"</formula>
    </cfRule>
    <cfRule type="cellIs" dxfId="2621" priority="868" operator="equal">
      <formula>"5:5"</formula>
    </cfRule>
    <cfRule type="cellIs" dxfId="2620" priority="869" operator="equal">
      <formula>"0:6"</formula>
    </cfRule>
    <cfRule type="cellIs" dxfId="2619" priority="870" operator="equal">
      <formula>"2:6"</formula>
    </cfRule>
    <cfRule type="cellIs" dxfId="2618" priority="871" operator="equal">
      <formula>"4:6"</formula>
    </cfRule>
    <cfRule type="cellIs" dxfId="2617" priority="872" operator="equal">
      <formula>"1:7"</formula>
    </cfRule>
    <cfRule type="cellIs" dxfId="2616" priority="873" operator="equal">
      <formula>"3:7"</formula>
    </cfRule>
  </conditionalFormatting>
  <conditionalFormatting sqref="T19:T28">
    <cfRule type="cellIs" dxfId="2615" priority="354" operator="equal">
      <formula>0</formula>
    </cfRule>
  </conditionalFormatting>
  <conditionalFormatting sqref="U19:U28">
    <cfRule type="cellIs" dxfId="2614" priority="353" operator="equal">
      <formula>0</formula>
    </cfRule>
  </conditionalFormatting>
  <conditionalFormatting sqref="V19:V28">
    <cfRule type="cellIs" dxfId="2613" priority="352" operator="equal">
      <formula>0</formula>
    </cfRule>
  </conditionalFormatting>
  <conditionalFormatting sqref="W19:W28">
    <cfRule type="cellIs" dxfId="2612" priority="351" operator="equal">
      <formula>0</formula>
    </cfRule>
  </conditionalFormatting>
  <conditionalFormatting sqref="X19:X28">
    <cfRule type="cellIs" dxfId="2611" priority="350" operator="equal">
      <formula>0</formula>
    </cfRule>
  </conditionalFormatting>
  <conditionalFormatting sqref="Y19:Y28">
    <cfRule type="cellIs" dxfId="2610" priority="349" operator="equal">
      <formula>0</formula>
    </cfRule>
  </conditionalFormatting>
  <conditionalFormatting sqref="Z19:Z28">
    <cfRule type="cellIs" dxfId="2609" priority="348" operator="equal">
      <formula>0</formula>
    </cfRule>
  </conditionalFormatting>
  <conditionalFormatting sqref="AB19:AB28">
    <cfRule type="cellIs" dxfId="2608" priority="347" operator="equal">
      <formula>0</formula>
    </cfRule>
  </conditionalFormatting>
  <conditionalFormatting sqref="AC19:AC28">
    <cfRule type="cellIs" dxfId="2607" priority="346" operator="equal">
      <formula>0</formula>
    </cfRule>
  </conditionalFormatting>
  <conditionalFormatting sqref="T39:U39">
    <cfRule type="cellIs" dxfId="2606" priority="323" operator="between">
      <formula>1</formula>
      <formula>7</formula>
    </cfRule>
    <cfRule type="cellIs" dxfId="2605" priority="324" operator="equal">
      <formula>7.25</formula>
    </cfRule>
    <cfRule type="cellIs" dxfId="2604" priority="325" operator="equal">
      <formula>7.5</formula>
    </cfRule>
    <cfRule type="cellIs" dxfId="2603" priority="326" operator="equal">
      <formula>7.75</formula>
    </cfRule>
    <cfRule type="cellIs" dxfId="2602" priority="327" operator="equal">
      <formula>8</formula>
    </cfRule>
    <cfRule type="cellIs" dxfId="2601" priority="328" operator="equal">
      <formula>8.25</formula>
    </cfRule>
    <cfRule type="cellIs" dxfId="2600" priority="329" operator="equal">
      <formula>8.5</formula>
    </cfRule>
    <cfRule type="cellIs" dxfId="2599" priority="330" operator="equal">
      <formula>8.75</formula>
    </cfRule>
    <cfRule type="cellIs" dxfId="2598" priority="331" operator="equal">
      <formula>9</formula>
    </cfRule>
    <cfRule type="cellIs" dxfId="2597" priority="332" operator="equal">
      <formula>9.25</formula>
    </cfRule>
    <cfRule type="cellIs" dxfId="2596" priority="333" operator="greaterThanOrEqual">
      <formula>9.5</formula>
    </cfRule>
    <cfRule type="cellIs" dxfId="2595" priority="334" operator="equal">
      <formula>7</formula>
    </cfRule>
    <cfRule type="cellIs" dxfId="2594" priority="335" operator="between">
      <formula>7</formula>
      <formula>7.25</formula>
    </cfRule>
    <cfRule type="cellIs" dxfId="2593" priority="336" operator="between">
      <formula>7.25</formula>
      <formula>7.5</formula>
    </cfRule>
    <cfRule type="cellIs" dxfId="2592" priority="337" operator="between">
      <formula>7.5</formula>
      <formula>7.75</formula>
    </cfRule>
    <cfRule type="cellIs" dxfId="2591" priority="338" operator="between">
      <formula>7.75</formula>
      <formula>8</formula>
    </cfRule>
    <cfRule type="cellIs" dxfId="2590" priority="339" operator="between">
      <formula>8</formula>
      <formula>8.25</formula>
    </cfRule>
    <cfRule type="cellIs" dxfId="2589" priority="340" operator="between">
      <formula>8.25</formula>
      <formula>8.5</formula>
    </cfRule>
    <cfRule type="cellIs" dxfId="2588" priority="341" operator="between">
      <formula>8.5</formula>
      <formula>8.75</formula>
    </cfRule>
    <cfRule type="cellIs" dxfId="2587" priority="342" operator="between">
      <formula>8.75</formula>
      <formula>9</formula>
    </cfRule>
    <cfRule type="cellIs" dxfId="2586" priority="343" operator="between">
      <formula>9</formula>
      <formula>9.25</formula>
    </cfRule>
    <cfRule type="cellIs" dxfId="2585" priority="344" operator="between">
      <formula>9.25</formula>
      <formula>9.5</formula>
    </cfRule>
    <cfRule type="cellIs" dxfId="2584" priority="345" operator="lessThan">
      <formula>1</formula>
    </cfRule>
  </conditionalFormatting>
  <conditionalFormatting sqref="O7">
    <cfRule type="cellIs" dxfId="2583" priority="300" operator="between">
      <formula>1</formula>
      <formula>7</formula>
    </cfRule>
    <cfRule type="cellIs" dxfId="2582" priority="301" operator="equal">
      <formula>7.25</formula>
    </cfRule>
    <cfRule type="cellIs" dxfId="2581" priority="302" operator="equal">
      <formula>7.5</formula>
    </cfRule>
    <cfRule type="cellIs" dxfId="2580" priority="303" operator="equal">
      <formula>7.75</formula>
    </cfRule>
    <cfRule type="cellIs" dxfId="2579" priority="304" operator="equal">
      <formula>8</formula>
    </cfRule>
    <cfRule type="cellIs" dxfId="2578" priority="305" operator="equal">
      <formula>8.25</formula>
    </cfRule>
    <cfRule type="cellIs" dxfId="2577" priority="306" operator="equal">
      <formula>8.5</formula>
    </cfRule>
    <cfRule type="cellIs" dxfId="2576" priority="307" operator="equal">
      <formula>8.75</formula>
    </cfRule>
    <cfRule type="cellIs" dxfId="2575" priority="308" operator="equal">
      <formula>9</formula>
    </cfRule>
    <cfRule type="cellIs" dxfId="2574" priority="309" operator="equal">
      <formula>9.25</formula>
    </cfRule>
    <cfRule type="cellIs" dxfId="2573" priority="310" operator="greaterThanOrEqual">
      <formula>9.5</formula>
    </cfRule>
    <cfRule type="cellIs" dxfId="2572" priority="311" operator="equal">
      <formula>7</formula>
    </cfRule>
    <cfRule type="cellIs" dxfId="2571" priority="312" operator="between">
      <formula>7</formula>
      <formula>7.25</formula>
    </cfRule>
    <cfRule type="cellIs" dxfId="2570" priority="313" operator="between">
      <formula>7.25</formula>
      <formula>7.5</formula>
    </cfRule>
    <cfRule type="cellIs" dxfId="2569" priority="314" operator="between">
      <formula>7.5</formula>
      <formula>7.75</formula>
    </cfRule>
    <cfRule type="cellIs" dxfId="2568" priority="315" operator="between">
      <formula>7.75</formula>
      <formula>8</formula>
    </cfRule>
    <cfRule type="cellIs" dxfId="2567" priority="316" operator="between">
      <formula>8</formula>
      <formula>8.25</formula>
    </cfRule>
    <cfRule type="cellIs" dxfId="2566" priority="317" operator="between">
      <formula>8.25</formula>
      <formula>8.5</formula>
    </cfRule>
    <cfRule type="cellIs" dxfId="2565" priority="318" operator="between">
      <formula>8.5</formula>
      <formula>8.75</formula>
    </cfRule>
    <cfRule type="cellIs" dxfId="2564" priority="319" operator="between">
      <formula>8.75</formula>
      <formula>9</formula>
    </cfRule>
    <cfRule type="cellIs" dxfId="2563" priority="320" operator="between">
      <formula>9</formula>
      <formula>9.25</formula>
    </cfRule>
    <cfRule type="cellIs" dxfId="2562" priority="321" operator="between">
      <formula>9.25</formula>
      <formula>9.5</formula>
    </cfRule>
    <cfRule type="cellIs" dxfId="2561" priority="322" operator="lessThan">
      <formula>1</formula>
    </cfRule>
  </conditionalFormatting>
  <conditionalFormatting sqref="P7">
    <cfRule type="cellIs" dxfId="2560" priority="277" operator="between">
      <formula>1</formula>
      <formula>7</formula>
    </cfRule>
    <cfRule type="cellIs" dxfId="2559" priority="278" operator="equal">
      <formula>7.25</formula>
    </cfRule>
    <cfRule type="cellIs" dxfId="2558" priority="279" operator="equal">
      <formula>7.5</formula>
    </cfRule>
    <cfRule type="cellIs" dxfId="2557" priority="280" operator="equal">
      <formula>7.75</formula>
    </cfRule>
    <cfRule type="cellIs" dxfId="2556" priority="281" operator="equal">
      <formula>8</formula>
    </cfRule>
    <cfRule type="cellIs" dxfId="2555" priority="282" operator="equal">
      <formula>8.25</formula>
    </cfRule>
    <cfRule type="cellIs" dxfId="2554" priority="283" operator="equal">
      <formula>8.5</formula>
    </cfRule>
    <cfRule type="cellIs" dxfId="2553" priority="284" operator="equal">
      <formula>8.75</formula>
    </cfRule>
    <cfRule type="cellIs" dxfId="2552" priority="285" operator="equal">
      <formula>9</formula>
    </cfRule>
    <cfRule type="cellIs" dxfId="2551" priority="286" operator="equal">
      <formula>9.25</formula>
    </cfRule>
    <cfRule type="cellIs" dxfId="2550" priority="287" operator="greaterThanOrEqual">
      <formula>9.5</formula>
    </cfRule>
    <cfRule type="cellIs" dxfId="2549" priority="288" operator="equal">
      <formula>7</formula>
    </cfRule>
    <cfRule type="cellIs" dxfId="2548" priority="289" operator="between">
      <formula>7</formula>
      <formula>7.25</formula>
    </cfRule>
    <cfRule type="cellIs" dxfId="2547" priority="290" operator="between">
      <formula>7.25</formula>
      <formula>7.5</formula>
    </cfRule>
    <cfRule type="cellIs" dxfId="2546" priority="291" operator="between">
      <formula>7.5</formula>
      <formula>7.75</formula>
    </cfRule>
    <cfRule type="cellIs" dxfId="2545" priority="292" operator="between">
      <formula>7.75</formula>
      <formula>8</formula>
    </cfRule>
    <cfRule type="cellIs" dxfId="2544" priority="293" operator="between">
      <formula>8</formula>
      <formula>8.25</formula>
    </cfRule>
    <cfRule type="cellIs" dxfId="2543" priority="294" operator="between">
      <formula>8.25</formula>
      <formula>8.5</formula>
    </cfRule>
    <cfRule type="cellIs" dxfId="2542" priority="295" operator="between">
      <formula>8.5</formula>
      <formula>8.75</formula>
    </cfRule>
    <cfRule type="cellIs" dxfId="2541" priority="296" operator="between">
      <formula>8.75</formula>
      <formula>9</formula>
    </cfRule>
    <cfRule type="cellIs" dxfId="2540" priority="297" operator="between">
      <formula>9</formula>
      <formula>9.25</formula>
    </cfRule>
    <cfRule type="cellIs" dxfId="2539" priority="298" operator="between">
      <formula>9.25</formula>
      <formula>9.5</formula>
    </cfRule>
    <cfRule type="cellIs" dxfId="2538" priority="299" operator="lessThan">
      <formula>1</formula>
    </cfRule>
  </conditionalFormatting>
  <conditionalFormatting sqref="P13">
    <cfRule type="cellIs" dxfId="2537" priority="254" operator="between">
      <formula>1</formula>
      <formula>7</formula>
    </cfRule>
    <cfRule type="cellIs" dxfId="2536" priority="255" operator="equal">
      <formula>7.25</formula>
    </cfRule>
    <cfRule type="cellIs" dxfId="2535" priority="256" operator="equal">
      <formula>7.5</formula>
    </cfRule>
    <cfRule type="cellIs" dxfId="2534" priority="257" operator="equal">
      <formula>7.75</formula>
    </cfRule>
    <cfRule type="cellIs" dxfId="2533" priority="258" operator="equal">
      <formula>8</formula>
    </cfRule>
    <cfRule type="cellIs" dxfId="2532" priority="259" operator="equal">
      <formula>8.25</formula>
    </cfRule>
    <cfRule type="cellIs" dxfId="2531" priority="260" operator="equal">
      <formula>8.5</formula>
    </cfRule>
    <cfRule type="cellIs" dxfId="2530" priority="261" operator="equal">
      <formula>8.75</formula>
    </cfRule>
    <cfRule type="cellIs" dxfId="2529" priority="262" operator="equal">
      <formula>9</formula>
    </cfRule>
    <cfRule type="cellIs" dxfId="2528" priority="263" operator="equal">
      <formula>9.25</formula>
    </cfRule>
    <cfRule type="cellIs" dxfId="2527" priority="264" operator="greaterThanOrEqual">
      <formula>9.5</formula>
    </cfRule>
    <cfRule type="cellIs" dxfId="2526" priority="265" operator="equal">
      <formula>7</formula>
    </cfRule>
    <cfRule type="cellIs" dxfId="2525" priority="266" operator="between">
      <formula>7</formula>
      <formula>7.25</formula>
    </cfRule>
    <cfRule type="cellIs" dxfId="2524" priority="267" operator="between">
      <formula>7.25</formula>
      <formula>7.5</formula>
    </cfRule>
    <cfRule type="cellIs" dxfId="2523" priority="268" operator="between">
      <formula>7.5</formula>
      <formula>7.75</formula>
    </cfRule>
    <cfRule type="cellIs" dxfId="2522" priority="269" operator="between">
      <formula>7.75</formula>
      <formula>8</formula>
    </cfRule>
    <cfRule type="cellIs" dxfId="2521" priority="270" operator="between">
      <formula>8</formula>
      <formula>8.25</formula>
    </cfRule>
    <cfRule type="cellIs" dxfId="2520" priority="271" operator="between">
      <formula>8.25</formula>
      <formula>8.5</formula>
    </cfRule>
    <cfRule type="cellIs" dxfId="2519" priority="272" operator="between">
      <formula>8.5</formula>
      <formula>8.75</formula>
    </cfRule>
    <cfRule type="cellIs" dxfId="2518" priority="273" operator="between">
      <formula>8.75</formula>
      <formula>9</formula>
    </cfRule>
    <cfRule type="cellIs" dxfId="2517" priority="274" operator="between">
      <formula>9</formula>
      <formula>9.25</formula>
    </cfRule>
    <cfRule type="cellIs" dxfId="2516" priority="275" operator="between">
      <formula>9.25</formula>
      <formula>9.5</formula>
    </cfRule>
    <cfRule type="cellIs" dxfId="2515" priority="276" operator="lessThan">
      <formula>1</formula>
    </cfRule>
  </conditionalFormatting>
  <conditionalFormatting sqref="P19">
    <cfRule type="cellIs" dxfId="2514" priority="231" operator="between">
      <formula>1</formula>
      <formula>7</formula>
    </cfRule>
    <cfRule type="cellIs" dxfId="2513" priority="232" operator="equal">
      <formula>7.25</formula>
    </cfRule>
    <cfRule type="cellIs" dxfId="2512" priority="233" operator="equal">
      <formula>7.5</formula>
    </cfRule>
    <cfRule type="cellIs" dxfId="2511" priority="234" operator="equal">
      <formula>7.75</formula>
    </cfRule>
    <cfRule type="cellIs" dxfId="2510" priority="235" operator="equal">
      <formula>8</formula>
    </cfRule>
    <cfRule type="cellIs" dxfId="2509" priority="236" operator="equal">
      <formula>8.25</formula>
    </cfRule>
    <cfRule type="cellIs" dxfId="2508" priority="237" operator="equal">
      <formula>8.5</formula>
    </cfRule>
    <cfRule type="cellIs" dxfId="2507" priority="238" operator="equal">
      <formula>8.75</formula>
    </cfRule>
    <cfRule type="cellIs" dxfId="2506" priority="239" operator="equal">
      <formula>9</formula>
    </cfRule>
    <cfRule type="cellIs" dxfId="2505" priority="240" operator="equal">
      <formula>9.25</formula>
    </cfRule>
    <cfRule type="cellIs" dxfId="2504" priority="241" operator="greaterThanOrEqual">
      <formula>9.5</formula>
    </cfRule>
    <cfRule type="cellIs" dxfId="2503" priority="242" operator="equal">
      <formula>7</formula>
    </cfRule>
    <cfRule type="cellIs" dxfId="2502" priority="243" operator="between">
      <formula>7</formula>
      <formula>7.25</formula>
    </cfRule>
    <cfRule type="cellIs" dxfId="2501" priority="244" operator="between">
      <formula>7.25</formula>
      <formula>7.5</formula>
    </cfRule>
    <cfRule type="cellIs" dxfId="2500" priority="245" operator="between">
      <formula>7.5</formula>
      <formula>7.75</formula>
    </cfRule>
    <cfRule type="cellIs" dxfId="2499" priority="246" operator="between">
      <formula>7.75</formula>
      <formula>8</formula>
    </cfRule>
    <cfRule type="cellIs" dxfId="2498" priority="247" operator="between">
      <formula>8</formula>
      <formula>8.25</formula>
    </cfRule>
    <cfRule type="cellIs" dxfId="2497" priority="248" operator="between">
      <formula>8.25</formula>
      <formula>8.5</formula>
    </cfRule>
    <cfRule type="cellIs" dxfId="2496" priority="249" operator="between">
      <formula>8.5</formula>
      <formula>8.75</formula>
    </cfRule>
    <cfRule type="cellIs" dxfId="2495" priority="250" operator="between">
      <formula>8.75</formula>
      <formula>9</formula>
    </cfRule>
    <cfRule type="cellIs" dxfId="2494" priority="251" operator="between">
      <formula>9</formula>
      <formula>9.25</formula>
    </cfRule>
    <cfRule type="cellIs" dxfId="2493" priority="252" operator="between">
      <formula>9.25</formula>
      <formula>9.5</formula>
    </cfRule>
    <cfRule type="cellIs" dxfId="2492" priority="253" operator="lessThan">
      <formula>1</formula>
    </cfRule>
  </conditionalFormatting>
  <conditionalFormatting sqref="P25">
    <cfRule type="cellIs" dxfId="2491" priority="208" operator="between">
      <formula>1</formula>
      <formula>7</formula>
    </cfRule>
    <cfRule type="cellIs" dxfId="2490" priority="209" operator="equal">
      <formula>7.25</formula>
    </cfRule>
    <cfRule type="cellIs" dxfId="2489" priority="210" operator="equal">
      <formula>7.5</formula>
    </cfRule>
    <cfRule type="cellIs" dxfId="2488" priority="211" operator="equal">
      <formula>7.75</formula>
    </cfRule>
    <cfRule type="cellIs" dxfId="2487" priority="212" operator="equal">
      <formula>8</formula>
    </cfRule>
    <cfRule type="cellIs" dxfId="2486" priority="213" operator="equal">
      <formula>8.25</formula>
    </cfRule>
    <cfRule type="cellIs" dxfId="2485" priority="214" operator="equal">
      <formula>8.5</formula>
    </cfRule>
    <cfRule type="cellIs" dxfId="2484" priority="215" operator="equal">
      <formula>8.75</formula>
    </cfRule>
    <cfRule type="cellIs" dxfId="2483" priority="216" operator="equal">
      <formula>9</formula>
    </cfRule>
    <cfRule type="cellIs" dxfId="2482" priority="217" operator="equal">
      <formula>9.25</formula>
    </cfRule>
    <cfRule type="cellIs" dxfId="2481" priority="218" operator="greaterThanOrEqual">
      <formula>9.5</formula>
    </cfRule>
    <cfRule type="cellIs" dxfId="2480" priority="219" operator="equal">
      <formula>7</formula>
    </cfRule>
    <cfRule type="cellIs" dxfId="2479" priority="220" operator="between">
      <formula>7</formula>
      <formula>7.25</formula>
    </cfRule>
    <cfRule type="cellIs" dxfId="2478" priority="221" operator="between">
      <formula>7.25</formula>
      <formula>7.5</formula>
    </cfRule>
    <cfRule type="cellIs" dxfId="2477" priority="222" operator="between">
      <formula>7.5</formula>
      <formula>7.75</formula>
    </cfRule>
    <cfRule type="cellIs" dxfId="2476" priority="223" operator="between">
      <formula>7.75</formula>
      <formula>8</formula>
    </cfRule>
    <cfRule type="cellIs" dxfId="2475" priority="224" operator="between">
      <formula>8</formula>
      <formula>8.25</formula>
    </cfRule>
    <cfRule type="cellIs" dxfId="2474" priority="225" operator="between">
      <formula>8.25</formula>
      <formula>8.5</formula>
    </cfRule>
    <cfRule type="cellIs" dxfId="2473" priority="226" operator="between">
      <formula>8.5</formula>
      <formula>8.75</formula>
    </cfRule>
    <cfRule type="cellIs" dxfId="2472" priority="227" operator="between">
      <formula>8.75</formula>
      <formula>9</formula>
    </cfRule>
    <cfRule type="cellIs" dxfId="2471" priority="228" operator="between">
      <formula>9</formula>
      <formula>9.25</formula>
    </cfRule>
    <cfRule type="cellIs" dxfId="2470" priority="229" operator="between">
      <formula>9.25</formula>
      <formula>9.5</formula>
    </cfRule>
    <cfRule type="cellIs" dxfId="2469" priority="230" operator="lessThan">
      <formula>1</formula>
    </cfRule>
  </conditionalFormatting>
  <conditionalFormatting sqref="P31">
    <cfRule type="cellIs" dxfId="2468" priority="185" operator="between">
      <formula>1</formula>
      <formula>7</formula>
    </cfRule>
    <cfRule type="cellIs" dxfId="2467" priority="186" operator="equal">
      <formula>7.25</formula>
    </cfRule>
    <cfRule type="cellIs" dxfId="2466" priority="187" operator="equal">
      <formula>7.5</formula>
    </cfRule>
    <cfRule type="cellIs" dxfId="2465" priority="188" operator="equal">
      <formula>7.75</formula>
    </cfRule>
    <cfRule type="cellIs" dxfId="2464" priority="189" operator="equal">
      <formula>8</formula>
    </cfRule>
    <cfRule type="cellIs" dxfId="2463" priority="190" operator="equal">
      <formula>8.25</formula>
    </cfRule>
    <cfRule type="cellIs" dxfId="2462" priority="191" operator="equal">
      <formula>8.5</formula>
    </cfRule>
    <cfRule type="cellIs" dxfId="2461" priority="192" operator="equal">
      <formula>8.75</formula>
    </cfRule>
    <cfRule type="cellIs" dxfId="2460" priority="193" operator="equal">
      <formula>9</formula>
    </cfRule>
    <cfRule type="cellIs" dxfId="2459" priority="194" operator="equal">
      <formula>9.25</formula>
    </cfRule>
    <cfRule type="cellIs" dxfId="2458" priority="195" operator="greaterThanOrEqual">
      <formula>9.5</formula>
    </cfRule>
    <cfRule type="cellIs" dxfId="2457" priority="196" operator="equal">
      <formula>7</formula>
    </cfRule>
    <cfRule type="cellIs" dxfId="2456" priority="197" operator="between">
      <formula>7</formula>
      <formula>7.25</formula>
    </cfRule>
    <cfRule type="cellIs" dxfId="2455" priority="198" operator="between">
      <formula>7.25</formula>
      <formula>7.5</formula>
    </cfRule>
    <cfRule type="cellIs" dxfId="2454" priority="199" operator="between">
      <formula>7.5</formula>
      <formula>7.75</formula>
    </cfRule>
    <cfRule type="cellIs" dxfId="2453" priority="200" operator="between">
      <formula>7.75</formula>
      <formula>8</formula>
    </cfRule>
    <cfRule type="cellIs" dxfId="2452" priority="201" operator="between">
      <formula>8</formula>
      <formula>8.25</formula>
    </cfRule>
    <cfRule type="cellIs" dxfId="2451" priority="202" operator="between">
      <formula>8.25</formula>
      <formula>8.5</formula>
    </cfRule>
    <cfRule type="cellIs" dxfId="2450" priority="203" operator="between">
      <formula>8.5</formula>
      <formula>8.75</formula>
    </cfRule>
    <cfRule type="cellIs" dxfId="2449" priority="204" operator="between">
      <formula>8.75</formula>
      <formula>9</formula>
    </cfRule>
    <cfRule type="cellIs" dxfId="2448" priority="205" operator="between">
      <formula>9</formula>
      <formula>9.25</formula>
    </cfRule>
    <cfRule type="cellIs" dxfId="2447" priority="206" operator="between">
      <formula>9.25</formula>
      <formula>9.5</formula>
    </cfRule>
    <cfRule type="cellIs" dxfId="2446" priority="207" operator="lessThan">
      <formula>1</formula>
    </cfRule>
  </conditionalFormatting>
  <conditionalFormatting sqref="P37">
    <cfRule type="cellIs" dxfId="2445" priority="162" operator="between">
      <formula>1</formula>
      <formula>7</formula>
    </cfRule>
    <cfRule type="cellIs" dxfId="2444" priority="163" operator="equal">
      <formula>7.25</formula>
    </cfRule>
    <cfRule type="cellIs" dxfId="2443" priority="164" operator="equal">
      <formula>7.5</formula>
    </cfRule>
    <cfRule type="cellIs" dxfId="2442" priority="165" operator="equal">
      <formula>7.75</formula>
    </cfRule>
    <cfRule type="cellIs" dxfId="2441" priority="166" operator="equal">
      <formula>8</formula>
    </cfRule>
    <cfRule type="cellIs" dxfId="2440" priority="167" operator="equal">
      <formula>8.25</formula>
    </cfRule>
    <cfRule type="cellIs" dxfId="2439" priority="168" operator="equal">
      <formula>8.5</formula>
    </cfRule>
    <cfRule type="cellIs" dxfId="2438" priority="169" operator="equal">
      <formula>8.75</formula>
    </cfRule>
    <cfRule type="cellIs" dxfId="2437" priority="170" operator="equal">
      <formula>9</formula>
    </cfRule>
    <cfRule type="cellIs" dxfId="2436" priority="171" operator="equal">
      <formula>9.25</formula>
    </cfRule>
    <cfRule type="cellIs" dxfId="2435" priority="172" operator="greaterThanOrEqual">
      <formula>9.5</formula>
    </cfRule>
    <cfRule type="cellIs" dxfId="2434" priority="173" operator="equal">
      <formula>7</formula>
    </cfRule>
    <cfRule type="cellIs" dxfId="2433" priority="174" operator="between">
      <formula>7</formula>
      <formula>7.25</formula>
    </cfRule>
    <cfRule type="cellIs" dxfId="2432" priority="175" operator="between">
      <formula>7.25</formula>
      <formula>7.5</formula>
    </cfRule>
    <cfRule type="cellIs" dxfId="2431" priority="176" operator="between">
      <formula>7.5</formula>
      <formula>7.75</formula>
    </cfRule>
    <cfRule type="cellIs" dxfId="2430" priority="177" operator="between">
      <formula>7.75</formula>
      <formula>8</formula>
    </cfRule>
    <cfRule type="cellIs" dxfId="2429" priority="178" operator="between">
      <formula>8</formula>
      <formula>8.25</formula>
    </cfRule>
    <cfRule type="cellIs" dxfId="2428" priority="179" operator="between">
      <formula>8.25</formula>
      <formula>8.5</formula>
    </cfRule>
    <cfRule type="cellIs" dxfId="2427" priority="180" operator="between">
      <formula>8.5</formula>
      <formula>8.75</formula>
    </cfRule>
    <cfRule type="cellIs" dxfId="2426" priority="181" operator="between">
      <formula>8.75</formula>
      <formula>9</formula>
    </cfRule>
    <cfRule type="cellIs" dxfId="2425" priority="182" operator="between">
      <formula>9</formula>
      <formula>9.25</formula>
    </cfRule>
    <cfRule type="cellIs" dxfId="2424" priority="183" operator="between">
      <formula>9.25</formula>
      <formula>9.5</formula>
    </cfRule>
    <cfRule type="cellIs" dxfId="2423" priority="184" operator="lessThan">
      <formula>1</formula>
    </cfRule>
  </conditionalFormatting>
  <conditionalFormatting sqref="P43">
    <cfRule type="cellIs" dxfId="2422" priority="139" operator="between">
      <formula>1</formula>
      <formula>7</formula>
    </cfRule>
    <cfRule type="cellIs" dxfId="2421" priority="140" operator="equal">
      <formula>7.25</formula>
    </cfRule>
    <cfRule type="cellIs" dxfId="2420" priority="141" operator="equal">
      <formula>7.5</formula>
    </cfRule>
    <cfRule type="cellIs" dxfId="2419" priority="142" operator="equal">
      <formula>7.75</formula>
    </cfRule>
    <cfRule type="cellIs" dxfId="2418" priority="143" operator="equal">
      <formula>8</formula>
    </cfRule>
    <cfRule type="cellIs" dxfId="2417" priority="144" operator="equal">
      <formula>8.25</formula>
    </cfRule>
    <cfRule type="cellIs" dxfId="2416" priority="145" operator="equal">
      <formula>8.5</formula>
    </cfRule>
    <cfRule type="cellIs" dxfId="2415" priority="146" operator="equal">
      <formula>8.75</formula>
    </cfRule>
    <cfRule type="cellIs" dxfId="2414" priority="147" operator="equal">
      <formula>9</formula>
    </cfRule>
    <cfRule type="cellIs" dxfId="2413" priority="148" operator="equal">
      <formula>9.25</formula>
    </cfRule>
    <cfRule type="cellIs" dxfId="2412" priority="149" operator="greaterThanOrEqual">
      <formula>9.5</formula>
    </cfRule>
    <cfRule type="cellIs" dxfId="2411" priority="150" operator="equal">
      <formula>7</formula>
    </cfRule>
    <cfRule type="cellIs" dxfId="2410" priority="151" operator="between">
      <formula>7</formula>
      <formula>7.25</formula>
    </cfRule>
    <cfRule type="cellIs" dxfId="2409" priority="152" operator="between">
      <formula>7.25</formula>
      <formula>7.5</formula>
    </cfRule>
    <cfRule type="cellIs" dxfId="2408" priority="153" operator="between">
      <formula>7.5</formula>
      <formula>7.75</formula>
    </cfRule>
    <cfRule type="cellIs" dxfId="2407" priority="154" operator="between">
      <formula>7.75</formula>
      <formula>8</formula>
    </cfRule>
    <cfRule type="cellIs" dxfId="2406" priority="155" operator="between">
      <formula>8</formula>
      <formula>8.25</formula>
    </cfRule>
    <cfRule type="cellIs" dxfId="2405" priority="156" operator="between">
      <formula>8.25</formula>
      <formula>8.5</formula>
    </cfRule>
    <cfRule type="cellIs" dxfId="2404" priority="157" operator="between">
      <formula>8.5</formula>
      <formula>8.75</formula>
    </cfRule>
    <cfRule type="cellIs" dxfId="2403" priority="158" operator="between">
      <formula>8.75</formula>
      <formula>9</formula>
    </cfRule>
    <cfRule type="cellIs" dxfId="2402" priority="159" operator="between">
      <formula>9</formula>
      <formula>9.25</formula>
    </cfRule>
    <cfRule type="cellIs" dxfId="2401" priority="160" operator="between">
      <formula>9.25</formula>
      <formula>9.5</formula>
    </cfRule>
    <cfRule type="cellIs" dxfId="2400" priority="161" operator="lessThan">
      <formula>1</formula>
    </cfRule>
  </conditionalFormatting>
  <conditionalFormatting sqref="O13">
    <cfRule type="cellIs" dxfId="2399" priority="116" operator="between">
      <formula>1</formula>
      <formula>7</formula>
    </cfRule>
    <cfRule type="cellIs" dxfId="2398" priority="117" operator="equal">
      <formula>7.25</formula>
    </cfRule>
    <cfRule type="cellIs" dxfId="2397" priority="118" operator="equal">
      <formula>7.5</formula>
    </cfRule>
    <cfRule type="cellIs" dxfId="2396" priority="119" operator="equal">
      <formula>7.75</formula>
    </cfRule>
    <cfRule type="cellIs" dxfId="2395" priority="120" operator="equal">
      <formula>8</formula>
    </cfRule>
    <cfRule type="cellIs" dxfId="2394" priority="121" operator="equal">
      <formula>8.25</formula>
    </cfRule>
    <cfRule type="cellIs" dxfId="2393" priority="122" operator="equal">
      <formula>8.5</formula>
    </cfRule>
    <cfRule type="cellIs" dxfId="2392" priority="123" operator="equal">
      <formula>8.75</formula>
    </cfRule>
    <cfRule type="cellIs" dxfId="2391" priority="124" operator="equal">
      <formula>9</formula>
    </cfRule>
    <cfRule type="cellIs" dxfId="2390" priority="125" operator="equal">
      <formula>9.25</formula>
    </cfRule>
    <cfRule type="cellIs" dxfId="2389" priority="126" operator="greaterThanOrEqual">
      <formula>9.5</formula>
    </cfRule>
    <cfRule type="cellIs" dxfId="2388" priority="127" operator="equal">
      <formula>7</formula>
    </cfRule>
    <cfRule type="cellIs" dxfId="2387" priority="128" operator="between">
      <formula>7</formula>
      <formula>7.25</formula>
    </cfRule>
    <cfRule type="cellIs" dxfId="2386" priority="129" operator="between">
      <formula>7.25</formula>
      <formula>7.5</formula>
    </cfRule>
    <cfRule type="cellIs" dxfId="2385" priority="130" operator="between">
      <formula>7.5</formula>
      <formula>7.75</formula>
    </cfRule>
    <cfRule type="cellIs" dxfId="2384" priority="131" operator="between">
      <formula>7.75</formula>
      <formula>8</formula>
    </cfRule>
    <cfRule type="cellIs" dxfId="2383" priority="132" operator="between">
      <formula>8</formula>
      <formula>8.25</formula>
    </cfRule>
    <cfRule type="cellIs" dxfId="2382" priority="133" operator="between">
      <formula>8.25</formula>
      <formula>8.5</formula>
    </cfRule>
    <cfRule type="cellIs" dxfId="2381" priority="134" operator="between">
      <formula>8.5</formula>
      <formula>8.75</formula>
    </cfRule>
    <cfRule type="cellIs" dxfId="2380" priority="135" operator="between">
      <formula>8.75</formula>
      <formula>9</formula>
    </cfRule>
    <cfRule type="cellIs" dxfId="2379" priority="136" operator="between">
      <formula>9</formula>
      <formula>9.25</formula>
    </cfRule>
    <cfRule type="cellIs" dxfId="2378" priority="137" operator="between">
      <formula>9.25</formula>
      <formula>9.5</formula>
    </cfRule>
    <cfRule type="cellIs" dxfId="2377" priority="138" operator="lessThan">
      <formula>1</formula>
    </cfRule>
  </conditionalFormatting>
  <conditionalFormatting sqref="O19">
    <cfRule type="cellIs" dxfId="2376" priority="93" operator="between">
      <formula>1</formula>
      <formula>7</formula>
    </cfRule>
    <cfRule type="cellIs" dxfId="2375" priority="94" operator="equal">
      <formula>7.25</formula>
    </cfRule>
    <cfRule type="cellIs" dxfId="2374" priority="95" operator="equal">
      <formula>7.5</formula>
    </cfRule>
    <cfRule type="cellIs" dxfId="2373" priority="96" operator="equal">
      <formula>7.75</formula>
    </cfRule>
    <cfRule type="cellIs" dxfId="2372" priority="97" operator="equal">
      <formula>8</formula>
    </cfRule>
    <cfRule type="cellIs" dxfId="2371" priority="98" operator="equal">
      <formula>8.25</formula>
    </cfRule>
    <cfRule type="cellIs" dxfId="2370" priority="99" operator="equal">
      <formula>8.5</formula>
    </cfRule>
    <cfRule type="cellIs" dxfId="2369" priority="100" operator="equal">
      <formula>8.75</formula>
    </cfRule>
    <cfRule type="cellIs" dxfId="2368" priority="101" operator="equal">
      <formula>9</formula>
    </cfRule>
    <cfRule type="cellIs" dxfId="2367" priority="102" operator="equal">
      <formula>9.25</formula>
    </cfRule>
    <cfRule type="cellIs" dxfId="2366" priority="103" operator="greaterThanOrEqual">
      <formula>9.5</formula>
    </cfRule>
    <cfRule type="cellIs" dxfId="2365" priority="104" operator="equal">
      <formula>7</formula>
    </cfRule>
    <cfRule type="cellIs" dxfId="2364" priority="105" operator="between">
      <formula>7</formula>
      <formula>7.25</formula>
    </cfRule>
    <cfRule type="cellIs" dxfId="2363" priority="106" operator="between">
      <formula>7.25</formula>
      <formula>7.5</formula>
    </cfRule>
    <cfRule type="cellIs" dxfId="2362" priority="107" operator="between">
      <formula>7.5</formula>
      <formula>7.75</formula>
    </cfRule>
    <cfRule type="cellIs" dxfId="2361" priority="108" operator="between">
      <formula>7.75</formula>
      <formula>8</formula>
    </cfRule>
    <cfRule type="cellIs" dxfId="2360" priority="109" operator="between">
      <formula>8</formula>
      <formula>8.25</formula>
    </cfRule>
    <cfRule type="cellIs" dxfId="2359" priority="110" operator="between">
      <formula>8.25</formula>
      <formula>8.5</formula>
    </cfRule>
    <cfRule type="cellIs" dxfId="2358" priority="111" operator="between">
      <formula>8.5</formula>
      <formula>8.75</formula>
    </cfRule>
    <cfRule type="cellIs" dxfId="2357" priority="112" operator="between">
      <formula>8.75</formula>
      <formula>9</formula>
    </cfRule>
    <cfRule type="cellIs" dxfId="2356" priority="113" operator="between">
      <formula>9</formula>
      <formula>9.25</formula>
    </cfRule>
    <cfRule type="cellIs" dxfId="2355" priority="114" operator="between">
      <formula>9.25</formula>
      <formula>9.5</formula>
    </cfRule>
    <cfRule type="cellIs" dxfId="2354" priority="115" operator="lessThan">
      <formula>1</formula>
    </cfRule>
  </conditionalFormatting>
  <conditionalFormatting sqref="O25">
    <cfRule type="cellIs" dxfId="2353" priority="70" operator="between">
      <formula>1</formula>
      <formula>7</formula>
    </cfRule>
    <cfRule type="cellIs" dxfId="2352" priority="71" operator="equal">
      <formula>7.25</formula>
    </cfRule>
    <cfRule type="cellIs" dxfId="2351" priority="72" operator="equal">
      <formula>7.5</formula>
    </cfRule>
    <cfRule type="cellIs" dxfId="2350" priority="73" operator="equal">
      <formula>7.75</formula>
    </cfRule>
    <cfRule type="cellIs" dxfId="2349" priority="74" operator="equal">
      <formula>8</formula>
    </cfRule>
    <cfRule type="cellIs" dxfId="2348" priority="75" operator="equal">
      <formula>8.25</formula>
    </cfRule>
    <cfRule type="cellIs" dxfId="2347" priority="76" operator="equal">
      <formula>8.5</formula>
    </cfRule>
    <cfRule type="cellIs" dxfId="2346" priority="77" operator="equal">
      <formula>8.75</formula>
    </cfRule>
    <cfRule type="cellIs" dxfId="2345" priority="78" operator="equal">
      <formula>9</formula>
    </cfRule>
    <cfRule type="cellIs" dxfId="2344" priority="79" operator="equal">
      <formula>9.25</formula>
    </cfRule>
    <cfRule type="cellIs" dxfId="2343" priority="80" operator="greaterThanOrEqual">
      <formula>9.5</formula>
    </cfRule>
    <cfRule type="cellIs" dxfId="2342" priority="81" operator="equal">
      <formula>7</formula>
    </cfRule>
    <cfRule type="cellIs" dxfId="2341" priority="82" operator="between">
      <formula>7</formula>
      <formula>7.25</formula>
    </cfRule>
    <cfRule type="cellIs" dxfId="2340" priority="83" operator="between">
      <formula>7.25</formula>
      <formula>7.5</formula>
    </cfRule>
    <cfRule type="cellIs" dxfId="2339" priority="84" operator="between">
      <formula>7.5</formula>
      <formula>7.75</formula>
    </cfRule>
    <cfRule type="cellIs" dxfId="2338" priority="85" operator="between">
      <formula>7.75</formula>
      <formula>8</formula>
    </cfRule>
    <cfRule type="cellIs" dxfId="2337" priority="86" operator="between">
      <formula>8</formula>
      <formula>8.25</formula>
    </cfRule>
    <cfRule type="cellIs" dxfId="2336" priority="87" operator="between">
      <formula>8.25</formula>
      <formula>8.5</formula>
    </cfRule>
    <cfRule type="cellIs" dxfId="2335" priority="88" operator="between">
      <formula>8.5</formula>
      <formula>8.75</formula>
    </cfRule>
    <cfRule type="cellIs" dxfId="2334" priority="89" operator="between">
      <formula>8.75</formula>
      <formula>9</formula>
    </cfRule>
    <cfRule type="cellIs" dxfId="2333" priority="90" operator="between">
      <formula>9</formula>
      <formula>9.25</formula>
    </cfRule>
    <cfRule type="cellIs" dxfId="2332" priority="91" operator="between">
      <formula>9.25</formula>
      <formula>9.5</formula>
    </cfRule>
    <cfRule type="cellIs" dxfId="2331" priority="92" operator="lessThan">
      <formula>1</formula>
    </cfRule>
  </conditionalFormatting>
  <conditionalFormatting sqref="O31">
    <cfRule type="cellIs" dxfId="2330" priority="47" operator="between">
      <formula>1</formula>
      <formula>7</formula>
    </cfRule>
    <cfRule type="cellIs" dxfId="2329" priority="48" operator="equal">
      <formula>7.25</formula>
    </cfRule>
    <cfRule type="cellIs" dxfId="2328" priority="49" operator="equal">
      <formula>7.5</formula>
    </cfRule>
    <cfRule type="cellIs" dxfId="2327" priority="50" operator="equal">
      <formula>7.75</formula>
    </cfRule>
    <cfRule type="cellIs" dxfId="2326" priority="51" operator="equal">
      <formula>8</formula>
    </cfRule>
    <cfRule type="cellIs" dxfId="2325" priority="52" operator="equal">
      <formula>8.25</formula>
    </cfRule>
    <cfRule type="cellIs" dxfId="2324" priority="53" operator="equal">
      <formula>8.5</formula>
    </cfRule>
    <cfRule type="cellIs" dxfId="2323" priority="54" operator="equal">
      <formula>8.75</formula>
    </cfRule>
    <cfRule type="cellIs" dxfId="2322" priority="55" operator="equal">
      <formula>9</formula>
    </cfRule>
    <cfRule type="cellIs" dxfId="2321" priority="56" operator="equal">
      <formula>9.25</formula>
    </cfRule>
    <cfRule type="cellIs" dxfId="2320" priority="57" operator="greaterThanOrEqual">
      <formula>9.5</formula>
    </cfRule>
    <cfRule type="cellIs" dxfId="2319" priority="58" operator="equal">
      <formula>7</formula>
    </cfRule>
    <cfRule type="cellIs" dxfId="2318" priority="59" operator="between">
      <formula>7</formula>
      <formula>7.25</formula>
    </cfRule>
    <cfRule type="cellIs" dxfId="2317" priority="60" operator="between">
      <formula>7.25</formula>
      <formula>7.5</formula>
    </cfRule>
    <cfRule type="cellIs" dxfId="2316" priority="61" operator="between">
      <formula>7.5</formula>
      <formula>7.75</formula>
    </cfRule>
    <cfRule type="cellIs" dxfId="2315" priority="62" operator="between">
      <formula>7.75</formula>
      <formula>8</formula>
    </cfRule>
    <cfRule type="cellIs" dxfId="2314" priority="63" operator="between">
      <formula>8</formula>
      <formula>8.25</formula>
    </cfRule>
    <cfRule type="cellIs" dxfId="2313" priority="64" operator="between">
      <formula>8.25</formula>
      <formula>8.5</formula>
    </cfRule>
    <cfRule type="cellIs" dxfId="2312" priority="65" operator="between">
      <formula>8.5</formula>
      <formula>8.75</formula>
    </cfRule>
    <cfRule type="cellIs" dxfId="2311" priority="66" operator="between">
      <formula>8.75</formula>
      <formula>9</formula>
    </cfRule>
    <cfRule type="cellIs" dxfId="2310" priority="67" operator="between">
      <formula>9</formula>
      <formula>9.25</formula>
    </cfRule>
    <cfRule type="cellIs" dxfId="2309" priority="68" operator="between">
      <formula>9.25</formula>
      <formula>9.5</formula>
    </cfRule>
    <cfRule type="cellIs" dxfId="2308" priority="69" operator="lessThan">
      <formula>1</formula>
    </cfRule>
  </conditionalFormatting>
  <conditionalFormatting sqref="O37">
    <cfRule type="cellIs" dxfId="2307" priority="24" operator="between">
      <formula>1</formula>
      <formula>7</formula>
    </cfRule>
    <cfRule type="cellIs" dxfId="2306" priority="25" operator="equal">
      <formula>7.25</formula>
    </cfRule>
    <cfRule type="cellIs" dxfId="2305" priority="26" operator="equal">
      <formula>7.5</formula>
    </cfRule>
    <cfRule type="cellIs" dxfId="2304" priority="27" operator="equal">
      <formula>7.75</formula>
    </cfRule>
    <cfRule type="cellIs" dxfId="2303" priority="28" operator="equal">
      <formula>8</formula>
    </cfRule>
    <cfRule type="cellIs" dxfId="2302" priority="29" operator="equal">
      <formula>8.25</formula>
    </cfRule>
    <cfRule type="cellIs" dxfId="2301" priority="30" operator="equal">
      <formula>8.5</formula>
    </cfRule>
    <cfRule type="cellIs" dxfId="2300" priority="31" operator="equal">
      <formula>8.75</formula>
    </cfRule>
    <cfRule type="cellIs" dxfId="2299" priority="32" operator="equal">
      <formula>9</formula>
    </cfRule>
    <cfRule type="cellIs" dxfId="2298" priority="33" operator="equal">
      <formula>9.25</formula>
    </cfRule>
    <cfRule type="cellIs" dxfId="2297" priority="34" operator="greaterThanOrEqual">
      <formula>9.5</formula>
    </cfRule>
    <cfRule type="cellIs" dxfId="2296" priority="35" operator="equal">
      <formula>7</formula>
    </cfRule>
    <cfRule type="cellIs" dxfId="2295" priority="36" operator="between">
      <formula>7</formula>
      <formula>7.25</formula>
    </cfRule>
    <cfRule type="cellIs" dxfId="2294" priority="37" operator="between">
      <formula>7.25</formula>
      <formula>7.5</formula>
    </cfRule>
    <cfRule type="cellIs" dxfId="2293" priority="38" operator="between">
      <formula>7.5</formula>
      <formula>7.75</formula>
    </cfRule>
    <cfRule type="cellIs" dxfId="2292" priority="39" operator="between">
      <formula>7.75</formula>
      <formula>8</formula>
    </cfRule>
    <cfRule type="cellIs" dxfId="2291" priority="40" operator="between">
      <formula>8</formula>
      <formula>8.25</formula>
    </cfRule>
    <cfRule type="cellIs" dxfId="2290" priority="41" operator="between">
      <formula>8.25</formula>
      <formula>8.5</formula>
    </cfRule>
    <cfRule type="cellIs" dxfId="2289" priority="42" operator="between">
      <formula>8.5</formula>
      <formula>8.75</formula>
    </cfRule>
    <cfRule type="cellIs" dxfId="2288" priority="43" operator="between">
      <formula>8.75</formula>
      <formula>9</formula>
    </cfRule>
    <cfRule type="cellIs" dxfId="2287" priority="44" operator="between">
      <formula>9</formula>
      <formula>9.25</formula>
    </cfRule>
    <cfRule type="cellIs" dxfId="2286" priority="45" operator="between">
      <formula>9.25</formula>
      <formula>9.5</formula>
    </cfRule>
    <cfRule type="cellIs" dxfId="2285" priority="46" operator="lessThan">
      <formula>1</formula>
    </cfRule>
  </conditionalFormatting>
  <conditionalFormatting sqref="O43">
    <cfRule type="cellIs" dxfId="2284" priority="1" operator="between">
      <formula>1</formula>
      <formula>7</formula>
    </cfRule>
    <cfRule type="cellIs" dxfId="2283" priority="2" operator="equal">
      <formula>7.25</formula>
    </cfRule>
    <cfRule type="cellIs" dxfId="2282" priority="3" operator="equal">
      <formula>7.5</formula>
    </cfRule>
    <cfRule type="cellIs" dxfId="2281" priority="4" operator="equal">
      <formula>7.75</formula>
    </cfRule>
    <cfRule type="cellIs" dxfId="2280" priority="5" operator="equal">
      <formula>8</formula>
    </cfRule>
    <cfRule type="cellIs" dxfId="2279" priority="6" operator="equal">
      <formula>8.25</formula>
    </cfRule>
    <cfRule type="cellIs" dxfId="2278" priority="7" operator="equal">
      <formula>8.5</formula>
    </cfRule>
    <cfRule type="cellIs" dxfId="2277" priority="8" operator="equal">
      <formula>8.75</formula>
    </cfRule>
    <cfRule type="cellIs" dxfId="2276" priority="9" operator="equal">
      <formula>9</formula>
    </cfRule>
    <cfRule type="cellIs" dxfId="2275" priority="10" operator="equal">
      <formula>9.25</formula>
    </cfRule>
    <cfRule type="cellIs" dxfId="2274" priority="11" operator="greaterThanOrEqual">
      <formula>9.5</formula>
    </cfRule>
    <cfRule type="cellIs" dxfId="2273" priority="12" operator="equal">
      <formula>7</formula>
    </cfRule>
    <cfRule type="cellIs" dxfId="2272" priority="13" operator="between">
      <formula>7</formula>
      <formula>7.25</formula>
    </cfRule>
    <cfRule type="cellIs" dxfId="2271" priority="14" operator="between">
      <formula>7.25</formula>
      <formula>7.5</formula>
    </cfRule>
    <cfRule type="cellIs" dxfId="2270" priority="15" operator="between">
      <formula>7.5</formula>
      <formula>7.75</formula>
    </cfRule>
    <cfRule type="cellIs" dxfId="2269" priority="16" operator="between">
      <formula>7.75</formula>
      <formula>8</formula>
    </cfRule>
    <cfRule type="cellIs" dxfId="2268" priority="17" operator="between">
      <formula>8</formula>
      <formula>8.25</formula>
    </cfRule>
    <cfRule type="cellIs" dxfId="2267" priority="18" operator="between">
      <formula>8.25</formula>
      <formula>8.5</formula>
    </cfRule>
    <cfRule type="cellIs" dxfId="2266" priority="19" operator="between">
      <formula>8.5</formula>
      <formula>8.75</formula>
    </cfRule>
    <cfRule type="cellIs" dxfId="2265" priority="20" operator="between">
      <formula>8.75</formula>
      <formula>9</formula>
    </cfRule>
    <cfRule type="cellIs" dxfId="2264" priority="21" operator="between">
      <formula>9</formula>
      <formula>9.25</formula>
    </cfRule>
    <cfRule type="cellIs" dxfId="2263" priority="22" operator="between">
      <formula>9.25</formula>
      <formula>9.5</formula>
    </cfRule>
    <cfRule type="cellIs" dxfId="2262" priority="23" operator="lessThan">
      <formula>1</formula>
    </cfRule>
  </conditionalFormatting>
  <pageMargins left="0.3" right="0.3" top="0.3" bottom="0.3" header="0.51180555555555496" footer="0.51180555555555496"/>
  <pageSetup paperSize="0" orientation="landscape" horizontalDpi="300" verticalDpi="300"/>
  <drawing r:id="rId1"/>
  <extLst>
    <ext xmlns:x14="http://schemas.microsoft.com/office/spreadsheetml/2009/9/main" uri="{CCE6A557-97BC-4b89-ADB6-D9C93CAAB3DF}">
      <x14:dataValidations xmlns:xm="http://schemas.microsoft.com/office/excel/2006/main" count="1">
        <x14:dataValidation type="list" operator="equal" allowBlank="1" showErrorMessage="1">
          <x14:formula1>
            <xm:f>Basics!$C$29:$C$35</xm:f>
          </x14:formula1>
          <x14:formula2>
            <xm:f>0</xm:f>
          </x14:formula2>
          <xm:sqref>B4 B10 B16 B22 B28 B34 B40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zoomScale="80" zoomScaleNormal="80" workbookViewId="0">
      <selection activeCell="B2" sqref="B2"/>
    </sheetView>
  </sheetViews>
  <sheetFormatPr baseColWidth="10" defaultColWidth="8.7265625" defaultRowHeight="12.5"/>
  <cols>
    <col min="1" max="1" width="6.1796875" customWidth="1"/>
    <col min="2" max="2" width="20.54296875" customWidth="1"/>
    <col min="3" max="3" width="7.90625" customWidth="1"/>
    <col min="4" max="13" width="5.08984375" customWidth="1"/>
    <col min="14" max="14" width="2.26953125" customWidth="1"/>
    <col min="15" max="15" width="11.81640625" customWidth="1"/>
    <col min="16" max="16" width="13.54296875" customWidth="1"/>
    <col min="17" max="17" width="4.90625" customWidth="1"/>
    <col min="18" max="18" width="4.54296875" customWidth="1"/>
    <col min="19" max="19" width="21.26953125" customWidth="1"/>
    <col min="20" max="26" width="6.81640625" customWidth="1"/>
    <col min="27" max="27" width="2.26953125" customWidth="1"/>
    <col min="28" max="28" width="10.36328125" customWidth="1"/>
    <col min="29" max="29" width="5.453125" customWidth="1"/>
    <col min="30" max="30" width="5.54296875" customWidth="1"/>
    <col min="31" max="31" width="6.90625" customWidth="1"/>
    <col min="32" max="32" width="6.6328125" customWidth="1"/>
    <col min="33" max="33" width="7.36328125" customWidth="1"/>
    <col min="34" max="1025" width="11.54296875"/>
  </cols>
  <sheetData>
    <row r="1" spans="1:33" s="20" customFormat="1" ht="19.399999999999999" customHeight="1">
      <c r="A1" s="19"/>
      <c r="B1" s="184" t="str">
        <f>"Leistungsübersicht "&amp;Basics!C3&amp;", Wettkampftag 3 der "&amp;Basics!C4&amp;" am "&amp;Basics!D7&amp;" in "&amp;Basics!C7</f>
        <v>Leistungsübersicht Bitte ersetzen, Wettkampftag 3 der Bitte ersetzen am 12.01.2019 in Bitte ersetzen</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row>
    <row r="2" spans="1:33">
      <c r="N2" s="15"/>
    </row>
    <row r="3" spans="1:33" ht="13">
      <c r="A3" s="21" t="s">
        <v>33</v>
      </c>
      <c r="B3" s="21" t="s">
        <v>34</v>
      </c>
      <c r="C3" s="21" t="s">
        <v>35</v>
      </c>
      <c r="D3" s="179" t="s">
        <v>36</v>
      </c>
      <c r="E3" s="179"/>
      <c r="F3" s="179" t="s">
        <v>37</v>
      </c>
      <c r="G3" s="179"/>
      <c r="H3" s="179" t="s">
        <v>38</v>
      </c>
      <c r="I3" s="179"/>
      <c r="J3" s="179" t="s">
        <v>39</v>
      </c>
      <c r="K3" s="179"/>
      <c r="L3" s="179" t="s">
        <v>40</v>
      </c>
      <c r="M3" s="179"/>
      <c r="N3" s="22"/>
      <c r="O3" s="23"/>
      <c r="P3" s="24"/>
      <c r="S3" s="21" t="s">
        <v>41</v>
      </c>
      <c r="AE3" s="180"/>
      <c r="AF3" s="180"/>
      <c r="AG3" s="180"/>
    </row>
    <row r="4" spans="1:33" ht="13">
      <c r="A4" s="24">
        <v>1</v>
      </c>
      <c r="B4" s="26"/>
      <c r="C4" s="27"/>
      <c r="D4" s="27"/>
      <c r="E4" s="27"/>
      <c r="F4" s="27"/>
      <c r="G4" s="27"/>
      <c r="H4" s="27"/>
      <c r="I4" s="27"/>
      <c r="J4" s="27"/>
      <c r="K4" s="27"/>
      <c r="L4" s="27"/>
      <c r="M4" s="27"/>
      <c r="N4" s="28"/>
      <c r="R4" s="29" t="s">
        <v>42</v>
      </c>
      <c r="S4" s="30" t="s">
        <v>23</v>
      </c>
      <c r="T4" s="31" t="s">
        <v>43</v>
      </c>
      <c r="U4" s="32" t="s">
        <v>44</v>
      </c>
      <c r="V4" s="32" t="s">
        <v>45</v>
      </c>
      <c r="W4" s="32" t="s">
        <v>46</v>
      </c>
      <c r="X4" s="32" t="s">
        <v>47</v>
      </c>
      <c r="Y4" s="32" t="s">
        <v>48</v>
      </c>
      <c r="Z4" s="32" t="s">
        <v>49</v>
      </c>
      <c r="AA4" s="33"/>
      <c r="AB4" s="31" t="s">
        <v>50</v>
      </c>
      <c r="AC4" s="32" t="s">
        <v>51</v>
      </c>
      <c r="AD4" s="34" t="s">
        <v>52</v>
      </c>
      <c r="AE4" s="35"/>
      <c r="AF4" s="35"/>
      <c r="AG4" s="35"/>
    </row>
    <row r="5" spans="1:33" ht="13">
      <c r="A5" s="24"/>
      <c r="C5" s="27"/>
      <c r="D5" s="27"/>
      <c r="E5" s="27"/>
      <c r="F5" s="27"/>
      <c r="G5" s="27"/>
      <c r="H5" s="27"/>
      <c r="I5" s="27"/>
      <c r="J5" s="27"/>
      <c r="K5" s="27"/>
      <c r="L5" s="27"/>
      <c r="M5" s="27"/>
      <c r="N5" s="28">
        <f>IF(N7&gt;=6,1,IF(N8&gt;=6,1,IF((N7+N8)=10,1,0)))</f>
        <v>0</v>
      </c>
      <c r="O5" s="148" t="str">
        <f>Basics!C3</f>
        <v>Bitte ersetzen</v>
      </c>
      <c r="P5" s="148">
        <f>B4</f>
        <v>0</v>
      </c>
      <c r="R5" s="37">
        <f>Basics!B15</f>
        <v>1</v>
      </c>
      <c r="S5" s="38" t="str">
        <f>IF(Basics!C15="","",Basics!C15)</f>
        <v>NN</v>
      </c>
      <c r="T5" s="39">
        <f t="shared" ref="T5:T14" si="0">IF($C$4=$R5,SUM($D$4:$M$4),IF($C$5=$R5,SUM($D$5:$M$5),IF($C$6=$R5,SUM($D$6:$M$6),0)))</f>
        <v>0</v>
      </c>
      <c r="U5" s="39">
        <f t="shared" ref="U5:U14" si="1">IF($C$10=$R5,SUM($D$10:$M$10),IF($C$11=$R5,SUM($D$11:$M$11),IF($C$12=$R5,SUM($D$12:$M$12),0)))</f>
        <v>0</v>
      </c>
      <c r="V5" s="39">
        <f t="shared" ref="V5:V14" si="2">IF($C$16=$R5,SUM($D$16:$M$16),IF($C$17=$R5,SUM($D$17:$M$17),IF($C$18=$R5,SUM($D$18:$M$18),0)))</f>
        <v>0</v>
      </c>
      <c r="W5" s="39">
        <f t="shared" ref="W5:W14" si="3">IF($C$22=$R5,SUM($D$22:$M$22),IF($C$23=$R5,SUM($D$23:$M$23),IF($C$24=$R5,SUM($D$24:$M$24),0)))</f>
        <v>0</v>
      </c>
      <c r="X5" s="39">
        <f t="shared" ref="X5:X14" si="4">IF($C$28=$R5,SUM($D$28:$M$28),IF($C$29=$R5,SUM($D$29:$M$29),IF($C$30=$R5,SUM($D$30:$M$30),0)))</f>
        <v>0</v>
      </c>
      <c r="Y5" s="39">
        <f t="shared" ref="Y5:Y14" si="5">IF($C$34=$R5,SUM($D$34:$M$34),IF($C$35=$R5,SUM($D$35:$M$35),IF($C$36=$R5,SUM($D$36:$M$36),0)))</f>
        <v>0</v>
      </c>
      <c r="Z5" s="39">
        <f t="shared" ref="Z5:Z14" si="6">IF($C$40=$R5,SUM($D$40:$M$40),IF($C$41=$R5,SUM($D$41:$M$41),IF($C$42=$R5,SUM($D$42:$M$42),0)))</f>
        <v>0</v>
      </c>
      <c r="AA5" s="40"/>
      <c r="AB5" s="41">
        <f t="shared" ref="AB5:AB10" si="7">SUM(T5:Z5)</f>
        <v>0</v>
      </c>
      <c r="AC5" s="39">
        <f t="shared" ref="AC5:AC10" si="8">COUNTIF($C$4:$C$6,R5)+COUNTIF($C$10:$C$12,R5)+COUNTIF($C$16:$C$18,R5)+COUNTIF($C$22:$C$24,R5)+COUNTIF($C$28:$C$30,R5)+COUNTIF($C$34:$C$36,R5)+COUNTIF($C$40:$C$42,R5)</f>
        <v>0</v>
      </c>
      <c r="AD5" s="39">
        <f t="shared" ref="AD5:AD10" si="9">COUNTIF($C$4:$C$6,R5)*$C$7+COUNTIF($C$10:$C$12,R5)*$C$13+COUNTIF($C$16:$C$18,R5)*$C$19+COUNTIF($C$22:$C$24,R5)*$C$25+COUNTIF($C$28:$C$30,R5)*$C$31+COUNTIF($C$34:$C$36,R5)*$C$37+COUNTIF($C$40:$C$42,R5)*$C$43</f>
        <v>0</v>
      </c>
      <c r="AE5" s="42"/>
      <c r="AF5" s="42"/>
      <c r="AG5" s="42"/>
    </row>
    <row r="6" spans="1:33" ht="12.5" customHeight="1">
      <c r="A6" s="24"/>
      <c r="C6" s="27"/>
      <c r="D6" s="27"/>
      <c r="E6" s="27"/>
      <c r="F6" s="27"/>
      <c r="G6" s="27"/>
      <c r="H6" s="27"/>
      <c r="I6" s="27"/>
      <c r="J6" s="27"/>
      <c r="K6" s="27"/>
      <c r="L6" s="27"/>
      <c r="M6" s="27"/>
      <c r="N6" s="43">
        <f>IF(N5=0,0,IF(N7&gt;N8,1,0))</f>
        <v>0</v>
      </c>
      <c r="O6" s="148" t="str">
        <f>'Wettkampftag 2'!C3</f>
        <v>Schütze</v>
      </c>
      <c r="P6" s="148"/>
      <c r="R6" s="44">
        <f>Basics!B16</f>
        <v>2</v>
      </c>
      <c r="S6" s="45" t="str">
        <f>IF(Basics!C16="","",Basics!C16)</f>
        <v>NN</v>
      </c>
      <c r="T6" s="39">
        <f t="shared" si="0"/>
        <v>0</v>
      </c>
      <c r="U6" s="39">
        <f t="shared" si="1"/>
        <v>0</v>
      </c>
      <c r="V6" s="39">
        <f t="shared" si="2"/>
        <v>0</v>
      </c>
      <c r="W6" s="39">
        <f t="shared" si="3"/>
        <v>0</v>
      </c>
      <c r="X6" s="39">
        <f t="shared" si="4"/>
        <v>0</v>
      </c>
      <c r="Y6" s="39">
        <f t="shared" si="5"/>
        <v>0</v>
      </c>
      <c r="Z6" s="39">
        <f t="shared" si="6"/>
        <v>0</v>
      </c>
      <c r="AA6" s="40"/>
      <c r="AB6" s="41">
        <f t="shared" si="7"/>
        <v>0</v>
      </c>
      <c r="AC6" s="39">
        <f t="shared" si="8"/>
        <v>0</v>
      </c>
      <c r="AD6" s="39">
        <f t="shared" si="9"/>
        <v>0</v>
      </c>
      <c r="AE6" s="42"/>
      <c r="AF6" s="42"/>
      <c r="AG6" s="42"/>
    </row>
    <row r="7" spans="1:33" ht="13" customHeight="1">
      <c r="A7" s="24"/>
      <c r="B7" s="154" t="str">
        <f>N7&amp;":"&amp;N8</f>
        <v>0:0</v>
      </c>
      <c r="C7" s="47">
        <f>IF(SUM(D4:E6)=0,0,1)+IF(SUM(F4:G6)=0,0,1)+IF(SUM(H4:I6)=0,0,1)+IF(SUM(J4:K6)=0,0,1)+IF(SUM(L4:M6)=0,0,1)</f>
        <v>0</v>
      </c>
      <c r="D7" s="155">
        <f>SUM(D4:E6)</f>
        <v>0</v>
      </c>
      <c r="E7" s="155"/>
      <c r="F7" s="155">
        <f>SUM(F4:G6)</f>
        <v>0</v>
      </c>
      <c r="G7" s="155"/>
      <c r="H7" s="155">
        <f>SUM(H4:I6)</f>
        <v>0</v>
      </c>
      <c r="I7" s="155"/>
      <c r="J7" s="155">
        <f>SUM(J4:K6)</f>
        <v>0</v>
      </c>
      <c r="K7" s="155"/>
      <c r="L7" s="156">
        <f>SUM(L4:M6)</f>
        <v>0</v>
      </c>
      <c r="M7" s="156"/>
      <c r="N7" s="48">
        <f>SUM(E9:I9)</f>
        <v>0</v>
      </c>
      <c r="O7" s="157" t="str">
        <f>IFERROR(SUM(D7:M7)/((COUNTIF(D4:M6,"&gt;0")+COUNTIF(D4:M6,"M"))),"0")</f>
        <v>0</v>
      </c>
      <c r="P7" s="157" t="str">
        <f>IFERROR(SUM(D8:M8)/((COUNTIF(D4:M6,"&gt;0")+COUNTIF(D4:M6,"M"))),"0")</f>
        <v>0</v>
      </c>
      <c r="R7" s="44">
        <f>Basics!B17</f>
        <v>3</v>
      </c>
      <c r="S7" s="45" t="str">
        <f>IF(Basics!C17="","",Basics!C17)</f>
        <v>NN</v>
      </c>
      <c r="T7" s="39">
        <f t="shared" si="0"/>
        <v>0</v>
      </c>
      <c r="U7" s="39">
        <f t="shared" si="1"/>
        <v>0</v>
      </c>
      <c r="V7" s="39">
        <f t="shared" si="2"/>
        <v>0</v>
      </c>
      <c r="W7" s="39">
        <f t="shared" si="3"/>
        <v>0</v>
      </c>
      <c r="X7" s="39">
        <f t="shared" si="4"/>
        <v>0</v>
      </c>
      <c r="Y7" s="39">
        <f t="shared" si="5"/>
        <v>0</v>
      </c>
      <c r="Z7" s="39">
        <f t="shared" si="6"/>
        <v>0</v>
      </c>
      <c r="AA7" s="40"/>
      <c r="AB7" s="41">
        <f t="shared" si="7"/>
        <v>0</v>
      </c>
      <c r="AC7" s="39">
        <f t="shared" si="8"/>
        <v>0</v>
      </c>
      <c r="AD7" s="39">
        <f t="shared" si="9"/>
        <v>0</v>
      </c>
      <c r="AE7" s="42"/>
      <c r="AF7" s="42"/>
      <c r="AG7" s="42"/>
    </row>
    <row r="8" spans="1:33" ht="13" customHeight="1">
      <c r="A8" s="24"/>
      <c r="B8" s="154" t="str">
        <f>"Passe "&amp;B4</f>
        <v xml:space="preserve">Passe </v>
      </c>
      <c r="C8" s="49" t="s">
        <v>54</v>
      </c>
      <c r="D8" s="158">
        <v>0</v>
      </c>
      <c r="E8" s="158"/>
      <c r="F8" s="158">
        <v>0</v>
      </c>
      <c r="G8" s="158"/>
      <c r="H8" s="158">
        <v>0</v>
      </c>
      <c r="I8" s="158"/>
      <c r="J8" s="158">
        <v>0</v>
      </c>
      <c r="K8" s="158"/>
      <c r="L8" s="159">
        <v>0</v>
      </c>
      <c r="M8" s="159"/>
      <c r="N8" s="48">
        <f>C7*2-N7</f>
        <v>0</v>
      </c>
      <c r="O8" s="157"/>
      <c r="P8" s="157"/>
      <c r="R8" s="44">
        <f>Basics!B18</f>
        <v>4</v>
      </c>
      <c r="S8" s="45" t="str">
        <f>IF(Basics!C18="","",Basics!C18)</f>
        <v>NN</v>
      </c>
      <c r="T8" s="39">
        <f t="shared" si="0"/>
        <v>0</v>
      </c>
      <c r="U8" s="39">
        <f t="shared" si="1"/>
        <v>0</v>
      </c>
      <c r="V8" s="39">
        <f t="shared" si="2"/>
        <v>0</v>
      </c>
      <c r="W8" s="39">
        <f t="shared" si="3"/>
        <v>0</v>
      </c>
      <c r="X8" s="39">
        <f t="shared" si="4"/>
        <v>0</v>
      </c>
      <c r="Y8" s="39">
        <f t="shared" si="5"/>
        <v>0</v>
      </c>
      <c r="Z8" s="39">
        <f t="shared" si="6"/>
        <v>0</v>
      </c>
      <c r="AA8" s="40"/>
      <c r="AB8" s="41">
        <f t="shared" si="7"/>
        <v>0</v>
      </c>
      <c r="AC8" s="39">
        <f t="shared" si="8"/>
        <v>0</v>
      </c>
      <c r="AD8" s="39">
        <f t="shared" si="9"/>
        <v>0</v>
      </c>
      <c r="AE8" s="42"/>
      <c r="AF8" s="42"/>
      <c r="AG8" s="42"/>
    </row>
    <row r="9" spans="1:33" ht="13">
      <c r="A9" s="24"/>
      <c r="C9" s="16">
        <f>IF(SUM(C10:C12)=0,0,IF((COUNTIF(C4:C6,C10)+COUNTIF(C4:C6,C11)+COUNTIF(C4:C6,C12))&lt;&gt;3,1,0))</f>
        <v>0</v>
      </c>
      <c r="D9" s="16"/>
      <c r="E9" s="16">
        <f>IF(C7&gt;=1,IF(D7&gt;D8,2,IF(D7=D8,1,0)),0)</f>
        <v>0</v>
      </c>
      <c r="F9" s="16">
        <f>IF(C7&gt;=2,IF(F7&gt;F8,2,IF(F7=F8,1,0)),0)</f>
        <v>0</v>
      </c>
      <c r="G9" s="16">
        <f>IF(C7&gt;=3,IF(H7&gt;H8,2,IF(H7=H8,1,0)),0)</f>
        <v>0</v>
      </c>
      <c r="H9" s="16">
        <f>IF(K9=1,IF(J7&gt;J8,2,IF(J7=J8,1,0)),0)</f>
        <v>0</v>
      </c>
      <c r="I9" s="16">
        <f>IF(M9=1,IF(L7&gt;L8,2,IF(L7=L8,1,0)),0)</f>
        <v>0</v>
      </c>
      <c r="J9" s="16"/>
      <c r="K9" s="16">
        <f>IF(SUM(J4:K6)&lt;&gt;0,1,0)</f>
        <v>0</v>
      </c>
      <c r="L9" s="16"/>
      <c r="M9" s="16">
        <f>IF(SUM(L4:M6)&lt;&gt;0,1,0)</f>
        <v>0</v>
      </c>
      <c r="N9" s="50">
        <f>IF(M9=1,IF(I9=2,1,0),IF(K9=1,IF(H9=2,1,0),IF(G9=2,1,0)))</f>
        <v>0</v>
      </c>
      <c r="O9" s="23"/>
      <c r="P9" s="24"/>
      <c r="R9" s="44">
        <f>Basics!B19</f>
        <v>5</v>
      </c>
      <c r="S9" s="45" t="str">
        <f>IF(Basics!C19="","",Basics!C19)</f>
        <v>NN</v>
      </c>
      <c r="T9" s="39">
        <f t="shared" si="0"/>
        <v>0</v>
      </c>
      <c r="U9" s="39">
        <f t="shared" si="1"/>
        <v>0</v>
      </c>
      <c r="V9" s="39">
        <f t="shared" si="2"/>
        <v>0</v>
      </c>
      <c r="W9" s="39">
        <f t="shared" si="3"/>
        <v>0</v>
      </c>
      <c r="X9" s="39">
        <f t="shared" si="4"/>
        <v>0</v>
      </c>
      <c r="Y9" s="39">
        <f t="shared" si="5"/>
        <v>0</v>
      </c>
      <c r="Z9" s="39">
        <f t="shared" si="6"/>
        <v>0</v>
      </c>
      <c r="AA9" s="40"/>
      <c r="AB9" s="41">
        <f t="shared" si="7"/>
        <v>0</v>
      </c>
      <c r="AC9" s="39">
        <f t="shared" si="8"/>
        <v>0</v>
      </c>
      <c r="AD9" s="39">
        <f t="shared" si="9"/>
        <v>0</v>
      </c>
      <c r="AE9" s="42"/>
      <c r="AF9" s="42"/>
      <c r="AG9" s="42"/>
    </row>
    <row r="10" spans="1:33" ht="13">
      <c r="A10" s="24">
        <v>2</v>
      </c>
      <c r="B10" s="26"/>
      <c r="C10" s="27"/>
      <c r="D10" s="27"/>
      <c r="E10" s="27"/>
      <c r="F10" s="27"/>
      <c r="G10" s="27"/>
      <c r="H10" s="27"/>
      <c r="I10" s="27"/>
      <c r="J10" s="27"/>
      <c r="K10" s="27"/>
      <c r="L10" s="27"/>
      <c r="M10" s="27"/>
      <c r="N10" s="51">
        <f>IF(C9=1,IF(N12=1,1,0),0)</f>
        <v>0</v>
      </c>
      <c r="O10" s="15">
        <f>IF(C9=1,IF(N6=1,1,0),0)</f>
        <v>0</v>
      </c>
      <c r="R10" s="44">
        <f>Basics!B20</f>
        <v>6</v>
      </c>
      <c r="S10" s="45" t="str">
        <f>IF(Basics!C20="","",Basics!C20)</f>
        <v>NN</v>
      </c>
      <c r="T10" s="39">
        <f t="shared" si="0"/>
        <v>0</v>
      </c>
      <c r="U10" s="39">
        <f t="shared" si="1"/>
        <v>0</v>
      </c>
      <c r="V10" s="39">
        <f t="shared" si="2"/>
        <v>0</v>
      </c>
      <c r="W10" s="39">
        <f t="shared" si="3"/>
        <v>0</v>
      </c>
      <c r="X10" s="39">
        <f t="shared" si="4"/>
        <v>0</v>
      </c>
      <c r="Y10" s="39">
        <f t="shared" si="5"/>
        <v>0</v>
      </c>
      <c r="Z10" s="39">
        <f t="shared" si="6"/>
        <v>0</v>
      </c>
      <c r="AA10" s="73"/>
      <c r="AB10" s="41">
        <f t="shared" si="7"/>
        <v>0</v>
      </c>
      <c r="AC10" s="39">
        <f t="shared" si="8"/>
        <v>0</v>
      </c>
      <c r="AD10" s="39">
        <f t="shared" si="9"/>
        <v>0</v>
      </c>
      <c r="AE10" s="42"/>
      <c r="AF10" s="42"/>
      <c r="AG10" s="42"/>
    </row>
    <row r="11" spans="1:33" ht="13">
      <c r="A11" s="24"/>
      <c r="C11" s="27"/>
      <c r="D11" s="27"/>
      <c r="E11" s="27"/>
      <c r="F11" s="27"/>
      <c r="G11" s="27"/>
      <c r="H11" s="27"/>
      <c r="I11" s="27"/>
      <c r="J11" s="27"/>
      <c r="K11" s="27"/>
      <c r="L11" s="27"/>
      <c r="M11" s="27"/>
      <c r="N11" s="28">
        <f>IF(N13&gt;=6,1,IF(N14&gt;=6,1,IF((N13+N14)=10,1,0)))</f>
        <v>0</v>
      </c>
      <c r="O11" s="148" t="str">
        <f>Basics!C3</f>
        <v>Bitte ersetzen</v>
      </c>
      <c r="P11" s="148">
        <f>B10</f>
        <v>0</v>
      </c>
      <c r="Q11" s="52"/>
      <c r="R11" s="44">
        <f>Basics!B21</f>
        <v>7</v>
      </c>
      <c r="S11" s="45" t="str">
        <f>IF(Basics!C21="","",Basics!C21)</f>
        <v>NN</v>
      </c>
      <c r="T11" s="41">
        <f t="shared" si="0"/>
        <v>0</v>
      </c>
      <c r="U11" s="41">
        <f t="shared" si="1"/>
        <v>0</v>
      </c>
      <c r="V11" s="41">
        <f t="shared" si="2"/>
        <v>0</v>
      </c>
      <c r="W11" s="41">
        <f t="shared" si="3"/>
        <v>0</v>
      </c>
      <c r="X11" s="41">
        <f t="shared" si="4"/>
        <v>0</v>
      </c>
      <c r="Y11" s="41">
        <f t="shared" si="5"/>
        <v>0</v>
      </c>
      <c r="Z11" s="41">
        <f t="shared" si="6"/>
        <v>0</v>
      </c>
      <c r="AA11" s="56"/>
      <c r="AB11" s="41">
        <f t="shared" ref="AB11:AB14" si="10">SUM(T11:Z11)</f>
        <v>0</v>
      </c>
      <c r="AC11" s="41">
        <f t="shared" ref="AC11:AC14" si="11">COUNTIF($C$4:$C$6,R11)+COUNTIF($C$10:$C$12,R11)+COUNTIF($C$16:$C$18,R11)+COUNTIF($C$22:$C$24,R11)+COUNTIF($C$28:$C$30,R11)+COUNTIF($C$34:$C$36,R11)+COUNTIF($C$40:$C$42,R11)</f>
        <v>0</v>
      </c>
      <c r="AD11" s="41">
        <f t="shared" ref="AD11:AD14" si="12">COUNTIF($C$4:$C$6,R11)*$C$7+COUNTIF($C$10:$C$12,R11)*$C$13+COUNTIF($C$16:$C$18,R11)*$C$19+COUNTIF($C$22:$C$24,R11)*$C$25+COUNTIF($C$28:$C$30,R11)*$C$31+COUNTIF($C$34:$C$36,R11)*$C$37+COUNTIF($C$40:$C$42,R11)*$C$43</f>
        <v>0</v>
      </c>
      <c r="AE11" s="53"/>
      <c r="AF11" s="53"/>
      <c r="AG11" s="53"/>
    </row>
    <row r="12" spans="1:33" ht="13">
      <c r="A12" s="24"/>
      <c r="C12" s="27"/>
      <c r="D12" s="27"/>
      <c r="E12" s="27"/>
      <c r="F12" s="27"/>
      <c r="G12" s="27"/>
      <c r="H12" s="27"/>
      <c r="I12" s="27"/>
      <c r="J12" s="27"/>
      <c r="K12" s="27"/>
      <c r="L12" s="27"/>
      <c r="M12" s="27"/>
      <c r="N12" s="43">
        <f>IF(N11=0,0,IF(N13&gt;N14,1,0))</f>
        <v>0</v>
      </c>
      <c r="O12" s="148">
        <f>'Wettkampftag 2'!C9</f>
        <v>0</v>
      </c>
      <c r="P12" s="148"/>
      <c r="R12" s="44">
        <f>Basics!B22</f>
        <v>8</v>
      </c>
      <c r="S12" s="45" t="str">
        <f>IF(Basics!C22="","",Basics!C22)</f>
        <v>NN</v>
      </c>
      <c r="T12" s="41">
        <f t="shared" si="0"/>
        <v>0</v>
      </c>
      <c r="U12" s="41">
        <f t="shared" si="1"/>
        <v>0</v>
      </c>
      <c r="V12" s="41">
        <f t="shared" si="2"/>
        <v>0</v>
      </c>
      <c r="W12" s="41">
        <f t="shared" si="3"/>
        <v>0</v>
      </c>
      <c r="X12" s="41">
        <f t="shared" si="4"/>
        <v>0</v>
      </c>
      <c r="Y12" s="41">
        <f t="shared" si="5"/>
        <v>0</v>
      </c>
      <c r="Z12" s="41">
        <f t="shared" si="6"/>
        <v>0</v>
      </c>
      <c r="AB12" s="41">
        <f t="shared" si="10"/>
        <v>0</v>
      </c>
      <c r="AC12" s="41">
        <f t="shared" si="11"/>
        <v>0</v>
      </c>
      <c r="AD12" s="41">
        <f t="shared" si="12"/>
        <v>0</v>
      </c>
      <c r="AE12" s="53"/>
      <c r="AF12" s="53"/>
      <c r="AG12" s="53"/>
    </row>
    <row r="13" spans="1:33" ht="13" customHeight="1">
      <c r="A13" s="24"/>
      <c r="B13" s="154" t="str">
        <f>N13&amp;":"&amp;N14</f>
        <v>0:0</v>
      </c>
      <c r="C13" s="47">
        <f>IF(SUM(D10:E12)=0,0,1)+IF(SUM(F10:G12)=0,0,1)+IF(SUM(H10:I12)=0,0,1)+IF(SUM(J10:K12)=0,0,1)+IF(SUM(L10:M12)=0,0,1)</f>
        <v>0</v>
      </c>
      <c r="D13" s="155">
        <f>SUM(D10:E12)</f>
        <v>0</v>
      </c>
      <c r="E13" s="155"/>
      <c r="F13" s="155">
        <f>SUM(F10:G12)</f>
        <v>0</v>
      </c>
      <c r="G13" s="155"/>
      <c r="H13" s="155">
        <f>SUM(H10:I12)</f>
        <v>0</v>
      </c>
      <c r="I13" s="155"/>
      <c r="J13" s="155">
        <f>SUM(J10:K12)</f>
        <v>0</v>
      </c>
      <c r="K13" s="155"/>
      <c r="L13" s="156">
        <f>SUM(L10:M12)</f>
        <v>0</v>
      </c>
      <c r="M13" s="156"/>
      <c r="N13" s="48">
        <f>SUM(E15:I15)</f>
        <v>0</v>
      </c>
      <c r="O13" s="157" t="str">
        <f>IFERROR(SUM(D13:M13)/((COUNTIF(D10:M12,"&gt;0")+COUNTIF(D10:M12,"M"))),"0")</f>
        <v>0</v>
      </c>
      <c r="P13" s="157" t="str">
        <f>IFERROR(SUM(D14:M14)/((COUNTIF(D10:M12,"&gt;0")+COUNTIF(D10:M12,"M"))),"0")</f>
        <v>0</v>
      </c>
      <c r="R13" s="44">
        <f>Basics!B23</f>
        <v>9</v>
      </c>
      <c r="S13" s="45" t="str">
        <f>IF(Basics!C23="","",Basics!C23)</f>
        <v>NN</v>
      </c>
      <c r="T13" s="41">
        <f t="shared" si="0"/>
        <v>0</v>
      </c>
      <c r="U13" s="41">
        <f t="shared" si="1"/>
        <v>0</v>
      </c>
      <c r="V13" s="41">
        <f t="shared" si="2"/>
        <v>0</v>
      </c>
      <c r="W13" s="41">
        <f t="shared" si="3"/>
        <v>0</v>
      </c>
      <c r="X13" s="41">
        <f t="shared" si="4"/>
        <v>0</v>
      </c>
      <c r="Y13" s="41">
        <f t="shared" si="5"/>
        <v>0</v>
      </c>
      <c r="Z13" s="41">
        <f t="shared" si="6"/>
        <v>0</v>
      </c>
      <c r="AB13" s="41">
        <f t="shared" si="10"/>
        <v>0</v>
      </c>
      <c r="AC13" s="41">
        <f t="shared" si="11"/>
        <v>0</v>
      </c>
      <c r="AD13" s="41">
        <f t="shared" si="12"/>
        <v>0</v>
      </c>
      <c r="AE13" s="53"/>
      <c r="AF13" s="53"/>
      <c r="AG13" s="53"/>
    </row>
    <row r="14" spans="1:33" ht="13" customHeight="1">
      <c r="A14" s="24"/>
      <c r="B14" s="154" t="str">
        <f>"Passe "&amp;B10</f>
        <v xml:space="preserve">Passe </v>
      </c>
      <c r="C14" s="49" t="s">
        <v>54</v>
      </c>
      <c r="D14" s="158">
        <v>0</v>
      </c>
      <c r="E14" s="158"/>
      <c r="F14" s="158">
        <v>0</v>
      </c>
      <c r="G14" s="158"/>
      <c r="H14" s="158">
        <v>0</v>
      </c>
      <c r="I14" s="158"/>
      <c r="J14" s="158">
        <v>0</v>
      </c>
      <c r="K14" s="158"/>
      <c r="L14" s="159">
        <v>0</v>
      </c>
      <c r="M14" s="159"/>
      <c r="N14" s="48">
        <f>C13*2-N13</f>
        <v>0</v>
      </c>
      <c r="O14" s="157"/>
      <c r="P14" s="157"/>
      <c r="R14" s="44">
        <f>Basics!B24</f>
        <v>10</v>
      </c>
      <c r="S14" s="45" t="str">
        <f>IF(Basics!C24="","",Basics!C24)</f>
        <v>NN</v>
      </c>
      <c r="T14" s="41">
        <f t="shared" si="0"/>
        <v>0</v>
      </c>
      <c r="U14" s="41">
        <f t="shared" si="1"/>
        <v>0</v>
      </c>
      <c r="V14" s="41">
        <f t="shared" si="2"/>
        <v>0</v>
      </c>
      <c r="W14" s="41">
        <f t="shared" si="3"/>
        <v>0</v>
      </c>
      <c r="X14" s="41">
        <f t="shared" si="4"/>
        <v>0</v>
      </c>
      <c r="Y14" s="41">
        <f t="shared" si="5"/>
        <v>0</v>
      </c>
      <c r="Z14" s="41">
        <f t="shared" si="6"/>
        <v>0</v>
      </c>
      <c r="AB14" s="41">
        <f t="shared" si="10"/>
        <v>0</v>
      </c>
      <c r="AC14" s="41">
        <f t="shared" si="11"/>
        <v>0</v>
      </c>
      <c r="AD14" s="41">
        <f t="shared" si="12"/>
        <v>0</v>
      </c>
    </row>
    <row r="15" spans="1:33" ht="13">
      <c r="A15" s="24"/>
      <c r="C15" s="16">
        <f>IF(SUM(C16:C18)=0,0,IF((COUNTIF(C10:C12,C16)+COUNTIF(C10:C12,C17)+COUNTIF(C10:C12,C18))&lt;&gt;3,1,0))</f>
        <v>0</v>
      </c>
      <c r="D15" s="16"/>
      <c r="E15" s="16">
        <f>IF(C13&gt;=1,IF(D13&gt;D14,2,IF(D13=D14,1,0)),0)</f>
        <v>0</v>
      </c>
      <c r="F15" s="16">
        <f>IF(C13&gt;=2,IF(F13&gt;F14,2,IF(F13=F14,1,0)),0)</f>
        <v>0</v>
      </c>
      <c r="G15" s="16">
        <f>IF(C13&gt;=3,IF(H13&gt;H14,2,IF(H13=H14,1,0)),0)</f>
        <v>0</v>
      </c>
      <c r="H15" s="16">
        <f>IF(K15=1,IF(J13&gt;J14,2,IF(J13=J14,1,0)),0)</f>
        <v>0</v>
      </c>
      <c r="I15" s="16">
        <f>IF(M15=1,IF(L13&gt;L14,2,IF(L13=L14,1,0)),0)</f>
        <v>0</v>
      </c>
      <c r="J15" s="16"/>
      <c r="K15" s="16">
        <f>IF(SUM(J10:K12)&lt;&gt;0,1,0)</f>
        <v>0</v>
      </c>
      <c r="L15" s="16"/>
      <c r="M15" s="16">
        <f>IF(SUM(L10:M12)&lt;&gt;0,1,0)</f>
        <v>0</v>
      </c>
      <c r="N15" s="50">
        <f>IF(M15=1,IF(I15=2,1,0),IF(K15=1,IF(H15=2,1,0),IF(G15=2,1,0)))</f>
        <v>0</v>
      </c>
      <c r="O15" s="23"/>
      <c r="P15" s="24"/>
      <c r="AB15" s="54">
        <f>SUM(AB5:AB14)</f>
        <v>0</v>
      </c>
    </row>
    <row r="16" spans="1:33" ht="13">
      <c r="A16" s="24">
        <v>3</v>
      </c>
      <c r="B16" s="26"/>
      <c r="C16" s="27"/>
      <c r="D16" s="27"/>
      <c r="E16" s="27"/>
      <c r="F16" s="27"/>
      <c r="G16" s="27"/>
      <c r="H16" s="27"/>
      <c r="I16" s="27"/>
      <c r="J16" s="27"/>
      <c r="K16" s="27"/>
      <c r="L16" s="27"/>
      <c r="M16" s="27"/>
      <c r="N16" s="51">
        <f>IF(C15=1,IF(N18=1,1,0),0)</f>
        <v>0</v>
      </c>
      <c r="O16" s="15">
        <f>IF(C15=1,IF(N12=1,1,0),0)</f>
        <v>0</v>
      </c>
    </row>
    <row r="17" spans="1:33" ht="13">
      <c r="A17" s="24"/>
      <c r="C17" s="27"/>
      <c r="D17" s="27"/>
      <c r="E17" s="27"/>
      <c r="F17" s="27"/>
      <c r="G17" s="27"/>
      <c r="H17" s="27"/>
      <c r="I17" s="27"/>
      <c r="J17" s="27"/>
      <c r="K17" s="27"/>
      <c r="L17" s="27"/>
      <c r="M17" s="27"/>
      <c r="N17" s="28">
        <f>IF(N19&gt;=6,1,IF(N20&gt;=6,1,IF((N19+N20)=10,1,0)))</f>
        <v>0</v>
      </c>
      <c r="O17" s="148" t="str">
        <f>Basics!C3</f>
        <v>Bitte ersetzen</v>
      </c>
      <c r="P17" s="148">
        <f>B16</f>
        <v>0</v>
      </c>
      <c r="S17" s="55" t="s">
        <v>55</v>
      </c>
      <c r="T17" s="56"/>
      <c r="U17" s="56"/>
      <c r="V17" s="56"/>
      <c r="W17" s="56"/>
      <c r="X17" s="56"/>
      <c r="Y17" s="56"/>
      <c r="Z17" s="56"/>
      <c r="AA17" s="56"/>
      <c r="AB17" s="57"/>
      <c r="AC17" s="56"/>
      <c r="AD17" s="56"/>
    </row>
    <row r="18" spans="1:33" ht="13">
      <c r="A18" s="24"/>
      <c r="C18" s="27"/>
      <c r="D18" s="27"/>
      <c r="E18" s="27"/>
      <c r="F18" s="27"/>
      <c r="G18" s="27"/>
      <c r="H18" s="27"/>
      <c r="I18" s="27"/>
      <c r="J18" s="27"/>
      <c r="K18" s="27"/>
      <c r="L18" s="27"/>
      <c r="M18" s="27"/>
      <c r="N18" s="43">
        <f>IF(N17=0,0,IF(N19&gt;N20,1,0))</f>
        <v>0</v>
      </c>
      <c r="O18" s="148">
        <f>'Wettkampftag 2'!C15</f>
        <v>0</v>
      </c>
      <c r="P18" s="148"/>
      <c r="R18" s="117" t="s">
        <v>42</v>
      </c>
      <c r="S18" s="30" t="s">
        <v>23</v>
      </c>
      <c r="T18" s="58" t="s">
        <v>43</v>
      </c>
      <c r="U18" s="58" t="s">
        <v>44</v>
      </c>
      <c r="V18" s="58" t="s">
        <v>45</v>
      </c>
      <c r="W18" s="58" t="s">
        <v>46</v>
      </c>
      <c r="X18" s="58" t="s">
        <v>47</v>
      </c>
      <c r="Y18" s="58" t="s">
        <v>48</v>
      </c>
      <c r="Z18" s="58" t="s">
        <v>49</v>
      </c>
      <c r="AA18" s="83"/>
      <c r="AB18" s="58" t="s">
        <v>56</v>
      </c>
      <c r="AC18" s="114" t="s">
        <v>57</v>
      </c>
      <c r="AD18" s="114"/>
    </row>
    <row r="19" spans="1:33" ht="13" customHeight="1">
      <c r="A19" s="24"/>
      <c r="B19" s="154" t="str">
        <f>N19&amp;":"&amp;N20</f>
        <v>0:0</v>
      </c>
      <c r="C19" s="47">
        <f>IF(SUM(D16:E18)=0,0,1)+IF(SUM(F16:G18)=0,0,1)+IF(SUM(H16:I18)=0,0,1)+IF(SUM(J16:K18)=0,0,1)+IF(SUM(L16:M18)=0,0,1)</f>
        <v>0</v>
      </c>
      <c r="D19" s="155">
        <f>SUM(D16:E18)</f>
        <v>0</v>
      </c>
      <c r="E19" s="155"/>
      <c r="F19" s="155">
        <f>SUM(F16:G18)</f>
        <v>0</v>
      </c>
      <c r="G19" s="155"/>
      <c r="H19" s="155">
        <f>SUM(H16:I18)</f>
        <v>0</v>
      </c>
      <c r="I19" s="155"/>
      <c r="J19" s="155">
        <f>SUM(J16:K18)</f>
        <v>0</v>
      </c>
      <c r="K19" s="155"/>
      <c r="L19" s="156">
        <f>SUM(L16:M18)</f>
        <v>0</v>
      </c>
      <c r="M19" s="156"/>
      <c r="N19" s="48">
        <f>SUM(E21:I21)</f>
        <v>0</v>
      </c>
      <c r="O19" s="157" t="str">
        <f>IFERROR(SUM(D19:M19)/((COUNTIF(D16:M18,"&gt;0")+COUNTIF(D16:M18,"M"))),"0")</f>
        <v>0</v>
      </c>
      <c r="P19" s="157" t="str">
        <f>IFERROR(SUM(D20:M20)/((COUNTIF(D16:M18,"&gt;0")+COUNTIF(D16:M18,"M"))),"0")</f>
        <v>0</v>
      </c>
      <c r="R19" s="37">
        <f>Basics!B15</f>
        <v>1</v>
      </c>
      <c r="S19" s="38" t="str">
        <f>IF(Basics!C15="","",Basics!C15)</f>
        <v>NN</v>
      </c>
      <c r="T19" s="59">
        <f>IFERROR(T5/$C$7/2,0)</f>
        <v>0</v>
      </c>
      <c r="U19" s="59">
        <f>IFERROR(U5/$C$13/2,0)</f>
        <v>0</v>
      </c>
      <c r="V19" s="59">
        <f>IFERROR(V5/$C$19/2,0)</f>
        <v>0</v>
      </c>
      <c r="W19" s="59">
        <f>IFERROR(W5/$C$25/2,0)</f>
        <v>0</v>
      </c>
      <c r="X19" s="59">
        <f>IFERROR(X5/$C$31/2,0)</f>
        <v>0</v>
      </c>
      <c r="Y19" s="59">
        <f>IFERROR(Y5/$C$37/2,0)</f>
        <v>0</v>
      </c>
      <c r="Z19" s="59">
        <f>IFERROR(Z5/$C$43/2,0)</f>
        <v>0</v>
      </c>
      <c r="AA19" s="20"/>
      <c r="AB19" s="59">
        <f>IFERROR(AB5/AD5/2,0)</f>
        <v>0</v>
      </c>
      <c r="AC19" s="185">
        <f>IFERROR(AB19*6,0)</f>
        <v>0</v>
      </c>
      <c r="AD19" s="186"/>
    </row>
    <row r="20" spans="1:33" ht="13" customHeight="1">
      <c r="A20" s="24"/>
      <c r="B20" s="154" t="str">
        <f>"Passe "&amp;B16</f>
        <v xml:space="preserve">Passe </v>
      </c>
      <c r="C20" s="49" t="s">
        <v>54</v>
      </c>
      <c r="D20" s="158">
        <v>0</v>
      </c>
      <c r="E20" s="158"/>
      <c r="F20" s="158">
        <v>0</v>
      </c>
      <c r="G20" s="158"/>
      <c r="H20" s="158">
        <v>0</v>
      </c>
      <c r="I20" s="158"/>
      <c r="J20" s="158">
        <v>0</v>
      </c>
      <c r="K20" s="158"/>
      <c r="L20" s="159">
        <v>0</v>
      </c>
      <c r="M20" s="159"/>
      <c r="N20" s="48">
        <f>C19*2-N19</f>
        <v>0</v>
      </c>
      <c r="O20" s="157"/>
      <c r="P20" s="157"/>
      <c r="R20" s="44">
        <f>Basics!B16</f>
        <v>2</v>
      </c>
      <c r="S20" s="45" t="str">
        <f>IF(Basics!C16="","",Basics!C16)</f>
        <v>NN</v>
      </c>
      <c r="T20" s="59">
        <f t="shared" ref="T20:T28" si="13">IFERROR(T6/$C$7/2,0)</f>
        <v>0</v>
      </c>
      <c r="U20" s="59">
        <f t="shared" ref="U20:U28" si="14">IFERROR(U6/$C$13/2,0)</f>
        <v>0</v>
      </c>
      <c r="V20" s="59">
        <f t="shared" ref="V20:V28" si="15">IFERROR(V6/$C$19/2,0)</f>
        <v>0</v>
      </c>
      <c r="W20" s="59">
        <f t="shared" ref="W20:W28" si="16">IFERROR(W6/$C$25/2,0)</f>
        <v>0</v>
      </c>
      <c r="X20" s="59">
        <f t="shared" ref="X20:X28" si="17">IFERROR(X6/$C$31/2,0)</f>
        <v>0</v>
      </c>
      <c r="Y20" s="59">
        <f t="shared" ref="Y20:Y28" si="18">IFERROR(Y6/$C$37/2,0)</f>
        <v>0</v>
      </c>
      <c r="Z20" s="59">
        <f t="shared" ref="Z20:Z28" si="19">IFERROR(Z6/$C$43/2,0)</f>
        <v>0</v>
      </c>
      <c r="AA20" s="20"/>
      <c r="AB20" s="59">
        <f t="shared" ref="AB20:AB28" si="20">IFERROR(AB6/AD6/2,0)</f>
        <v>0</v>
      </c>
      <c r="AC20" s="185">
        <f t="shared" ref="AC20:AC28" si="21">IFERROR(AB20*6,0)</f>
        <v>0</v>
      </c>
      <c r="AD20" s="186"/>
    </row>
    <row r="21" spans="1:33" ht="13">
      <c r="A21" s="24"/>
      <c r="C21" s="16">
        <f>IF(SUM(C22:C24)=0,0,IF((COUNTIF(C16:C18,C22)+COUNTIF(C16:C18,C23)+COUNTIF(C16:C18,C24))&lt;&gt;3,1,0))</f>
        <v>0</v>
      </c>
      <c r="D21" s="16"/>
      <c r="E21" s="16">
        <f>IF(C19&gt;=1,IF(D19&gt;D20,2,IF(D19=D20,1,0)),0)</f>
        <v>0</v>
      </c>
      <c r="F21" s="16">
        <f>IF(C19&gt;=2,IF(F19&gt;F20,2,IF(F19=F20,1,0)),0)</f>
        <v>0</v>
      </c>
      <c r="G21" s="16">
        <f>IF(C19&gt;=3,IF(H19&gt;H20,2,IF(H19=H20,1,0)),0)</f>
        <v>0</v>
      </c>
      <c r="H21" s="16">
        <f>IF(K21=1,IF(J19&gt;J20,2,IF(J19=J20,1,0)),0)</f>
        <v>0</v>
      </c>
      <c r="I21" s="16">
        <f>IF(M21=1,IF(L19&gt;L20,2,IF(L19=L20,1,0)),0)</f>
        <v>0</v>
      </c>
      <c r="J21" s="16"/>
      <c r="K21" s="16">
        <f>IF(SUM(J16:K18)&lt;&gt;0,1,0)</f>
        <v>0</v>
      </c>
      <c r="L21" s="16"/>
      <c r="M21" s="16">
        <f>IF(SUM(L16:M18)&lt;&gt;0,1,0)</f>
        <v>0</v>
      </c>
      <c r="N21" s="50">
        <f>IF(M21=1,IF(I21=2,1,0),IF(K21=1,IF(H21=2,1,0),IF(G21=2,1,0)))</f>
        <v>0</v>
      </c>
      <c r="O21" s="25"/>
      <c r="R21" s="44">
        <f>Basics!B17</f>
        <v>3</v>
      </c>
      <c r="S21" s="45" t="str">
        <f>IF(Basics!C17="","",Basics!C17)</f>
        <v>NN</v>
      </c>
      <c r="T21" s="59">
        <f t="shared" si="13"/>
        <v>0</v>
      </c>
      <c r="U21" s="59">
        <f t="shared" si="14"/>
        <v>0</v>
      </c>
      <c r="V21" s="59">
        <f t="shared" si="15"/>
        <v>0</v>
      </c>
      <c r="W21" s="59">
        <f t="shared" si="16"/>
        <v>0</v>
      </c>
      <c r="X21" s="59">
        <f t="shared" si="17"/>
        <v>0</v>
      </c>
      <c r="Y21" s="59">
        <f t="shared" si="18"/>
        <v>0</v>
      </c>
      <c r="Z21" s="59">
        <f t="shared" si="19"/>
        <v>0</v>
      </c>
      <c r="AA21" s="20"/>
      <c r="AB21" s="59">
        <f t="shared" si="20"/>
        <v>0</v>
      </c>
      <c r="AC21" s="185">
        <f t="shared" si="21"/>
        <v>0</v>
      </c>
      <c r="AD21" s="186"/>
      <c r="AE21" s="60"/>
      <c r="AF21" s="60"/>
      <c r="AG21" s="60"/>
    </row>
    <row r="22" spans="1:33" ht="13">
      <c r="A22" s="24">
        <v>4</v>
      </c>
      <c r="B22" s="26"/>
      <c r="C22" s="27"/>
      <c r="D22" s="27"/>
      <c r="E22" s="27"/>
      <c r="F22" s="27"/>
      <c r="G22" s="27"/>
      <c r="H22" s="27"/>
      <c r="I22" s="27"/>
      <c r="J22" s="27"/>
      <c r="K22" s="27"/>
      <c r="L22" s="27"/>
      <c r="M22" s="27"/>
      <c r="N22" s="51">
        <f>IF(C21=1,IF(N24=1,1,0),0)</f>
        <v>0</v>
      </c>
      <c r="O22" s="15">
        <f>IF(C21=1,IF(N18=1,1,0),0)</f>
        <v>0</v>
      </c>
      <c r="R22" s="44">
        <f>Basics!B18</f>
        <v>4</v>
      </c>
      <c r="S22" s="45" t="str">
        <f>IF(Basics!C18="","",Basics!C18)</f>
        <v>NN</v>
      </c>
      <c r="T22" s="59">
        <f t="shared" si="13"/>
        <v>0</v>
      </c>
      <c r="U22" s="59">
        <f t="shared" si="14"/>
        <v>0</v>
      </c>
      <c r="V22" s="59">
        <f t="shared" si="15"/>
        <v>0</v>
      </c>
      <c r="W22" s="59">
        <f t="shared" si="16"/>
        <v>0</v>
      </c>
      <c r="X22" s="59">
        <f t="shared" si="17"/>
        <v>0</v>
      </c>
      <c r="Y22" s="59">
        <f t="shared" si="18"/>
        <v>0</v>
      </c>
      <c r="Z22" s="59">
        <f t="shared" si="19"/>
        <v>0</v>
      </c>
      <c r="AA22" s="20"/>
      <c r="AB22" s="59">
        <f t="shared" si="20"/>
        <v>0</v>
      </c>
      <c r="AC22" s="185">
        <f t="shared" si="21"/>
        <v>0</v>
      </c>
      <c r="AD22" s="186"/>
      <c r="AE22" s="74"/>
    </row>
    <row r="23" spans="1:33" ht="13">
      <c r="A23" s="24"/>
      <c r="C23" s="27"/>
      <c r="D23" s="27"/>
      <c r="E23" s="27"/>
      <c r="F23" s="27"/>
      <c r="G23" s="27"/>
      <c r="H23" s="27"/>
      <c r="I23" s="27"/>
      <c r="J23" s="27"/>
      <c r="K23" s="27"/>
      <c r="L23" s="27"/>
      <c r="M23" s="27"/>
      <c r="N23" s="28">
        <f>IF(N25&gt;=6,1,IF(N26&gt;=6,1,IF((N25+N26)=10,1,0)))</f>
        <v>0</v>
      </c>
      <c r="O23" s="148" t="str">
        <f>Basics!C3</f>
        <v>Bitte ersetzen</v>
      </c>
      <c r="P23" s="148">
        <f>B22</f>
        <v>0</v>
      </c>
      <c r="R23" s="44">
        <f>Basics!B19</f>
        <v>5</v>
      </c>
      <c r="S23" s="45" t="str">
        <f>IF(Basics!C19="","",Basics!C19)</f>
        <v>NN</v>
      </c>
      <c r="T23" s="59">
        <f t="shared" si="13"/>
        <v>0</v>
      </c>
      <c r="U23" s="59">
        <f t="shared" si="14"/>
        <v>0</v>
      </c>
      <c r="V23" s="59">
        <f t="shared" si="15"/>
        <v>0</v>
      </c>
      <c r="W23" s="59">
        <f t="shared" si="16"/>
        <v>0</v>
      </c>
      <c r="X23" s="59">
        <f t="shared" si="17"/>
        <v>0</v>
      </c>
      <c r="Y23" s="59">
        <f t="shared" si="18"/>
        <v>0</v>
      </c>
      <c r="Z23" s="59">
        <f t="shared" si="19"/>
        <v>0</v>
      </c>
      <c r="AA23" s="20"/>
      <c r="AB23" s="59">
        <f t="shared" si="20"/>
        <v>0</v>
      </c>
      <c r="AC23" s="185">
        <f t="shared" si="21"/>
        <v>0</v>
      </c>
      <c r="AD23" s="186"/>
    </row>
    <row r="24" spans="1:33" ht="12.75" customHeight="1">
      <c r="A24" s="24"/>
      <c r="C24" s="27"/>
      <c r="D24" s="27"/>
      <c r="E24" s="27"/>
      <c r="F24" s="27"/>
      <c r="G24" s="27"/>
      <c r="H24" s="27"/>
      <c r="I24" s="27"/>
      <c r="J24" s="27"/>
      <c r="K24" s="27"/>
      <c r="L24" s="27"/>
      <c r="M24" s="27"/>
      <c r="N24" s="43">
        <f>IF(N23=0,0,IF(N25&gt;N26,1,0))</f>
        <v>0</v>
      </c>
      <c r="O24" s="148">
        <f>'Wettkampftag 2'!C21</f>
        <v>0</v>
      </c>
      <c r="P24" s="148"/>
      <c r="R24" s="44">
        <f>Basics!B20</f>
        <v>6</v>
      </c>
      <c r="S24" s="45" t="str">
        <f>IF(Basics!C20="","",Basics!C20)</f>
        <v>NN</v>
      </c>
      <c r="T24" s="59">
        <f t="shared" si="13"/>
        <v>0</v>
      </c>
      <c r="U24" s="59">
        <f t="shared" si="14"/>
        <v>0</v>
      </c>
      <c r="V24" s="59">
        <f t="shared" si="15"/>
        <v>0</v>
      </c>
      <c r="W24" s="59">
        <f t="shared" si="16"/>
        <v>0</v>
      </c>
      <c r="X24" s="59">
        <f t="shared" si="17"/>
        <v>0</v>
      </c>
      <c r="Y24" s="59">
        <f t="shared" si="18"/>
        <v>0</v>
      </c>
      <c r="Z24" s="59">
        <f t="shared" si="19"/>
        <v>0</v>
      </c>
      <c r="AA24" s="20"/>
      <c r="AB24" s="59">
        <f t="shared" si="20"/>
        <v>0</v>
      </c>
      <c r="AC24" s="185">
        <f t="shared" si="21"/>
        <v>0</v>
      </c>
      <c r="AD24" s="186"/>
    </row>
    <row r="25" spans="1:33" ht="13" customHeight="1">
      <c r="A25" s="24"/>
      <c r="B25" s="154" t="str">
        <f>N25&amp;":"&amp;N26</f>
        <v>0:0</v>
      </c>
      <c r="C25" s="47">
        <f>IF(SUM(D22:E24)=0,0,1)+IF(SUM(F22:G24)=0,0,1)+IF(SUM(H22:I24)=0,0,1)+IF(SUM(J22:K24)=0,0,1)+IF(SUM(L22:M24)=0,0,1)</f>
        <v>0</v>
      </c>
      <c r="D25" s="155">
        <f>SUM(D22:E24)</f>
        <v>0</v>
      </c>
      <c r="E25" s="155"/>
      <c r="F25" s="155">
        <f>SUM(F22:G24)</f>
        <v>0</v>
      </c>
      <c r="G25" s="155"/>
      <c r="H25" s="155">
        <f>SUM(H22:I24)</f>
        <v>0</v>
      </c>
      <c r="I25" s="155"/>
      <c r="J25" s="155">
        <f>SUM(J22:K24)</f>
        <v>0</v>
      </c>
      <c r="K25" s="155"/>
      <c r="L25" s="156">
        <f>SUM(L22:M24)</f>
        <v>0</v>
      </c>
      <c r="M25" s="156"/>
      <c r="N25" s="48">
        <f>SUM(E27:I27)</f>
        <v>0</v>
      </c>
      <c r="O25" s="157" t="str">
        <f>IFERROR(SUM(D25:M25)/((COUNTIF(D22:M24,"&gt;0")+COUNTIF(D22:M24,"M"))),"0")</f>
        <v>0</v>
      </c>
      <c r="P25" s="157" t="str">
        <f>IFERROR(SUM(D26:M26)/((COUNTIF(D22:M24,"&gt;0")+COUNTIF(D22:M24,"M"))),"0")</f>
        <v>0</v>
      </c>
      <c r="R25" s="44">
        <f>Basics!B21</f>
        <v>7</v>
      </c>
      <c r="S25" s="45" t="str">
        <f>IF(Basics!C21="","",Basics!C21)</f>
        <v>NN</v>
      </c>
      <c r="T25" s="59">
        <f t="shared" si="13"/>
        <v>0</v>
      </c>
      <c r="U25" s="59">
        <f t="shared" si="14"/>
        <v>0</v>
      </c>
      <c r="V25" s="59">
        <f t="shared" si="15"/>
        <v>0</v>
      </c>
      <c r="W25" s="59">
        <f t="shared" si="16"/>
        <v>0</v>
      </c>
      <c r="X25" s="59">
        <f t="shared" si="17"/>
        <v>0</v>
      </c>
      <c r="Y25" s="59">
        <f t="shared" si="18"/>
        <v>0</v>
      </c>
      <c r="Z25" s="59">
        <f t="shared" si="19"/>
        <v>0</v>
      </c>
      <c r="AA25" s="20"/>
      <c r="AB25" s="59">
        <f t="shared" si="20"/>
        <v>0</v>
      </c>
      <c r="AC25" s="185">
        <f t="shared" si="21"/>
        <v>0</v>
      </c>
      <c r="AD25" s="186"/>
    </row>
    <row r="26" spans="1:33" ht="13" customHeight="1">
      <c r="A26" s="24"/>
      <c r="B26" s="154" t="str">
        <f>"Passe "&amp;B22</f>
        <v xml:space="preserve">Passe </v>
      </c>
      <c r="C26" s="49" t="s">
        <v>54</v>
      </c>
      <c r="D26" s="158">
        <v>0</v>
      </c>
      <c r="E26" s="158"/>
      <c r="F26" s="158">
        <v>0</v>
      </c>
      <c r="G26" s="158"/>
      <c r="H26" s="158">
        <v>0</v>
      </c>
      <c r="I26" s="158"/>
      <c r="J26" s="158">
        <v>0</v>
      </c>
      <c r="K26" s="158"/>
      <c r="L26" s="159">
        <v>0</v>
      </c>
      <c r="M26" s="159"/>
      <c r="N26" s="48">
        <f>C25*2-N25</f>
        <v>0</v>
      </c>
      <c r="O26" s="157"/>
      <c r="P26" s="157"/>
      <c r="R26" s="44">
        <f>Basics!B22</f>
        <v>8</v>
      </c>
      <c r="S26" s="45" t="str">
        <f>IF(Basics!C22="","",Basics!C22)</f>
        <v>NN</v>
      </c>
      <c r="T26" s="59">
        <f t="shared" si="13"/>
        <v>0</v>
      </c>
      <c r="U26" s="59">
        <f t="shared" si="14"/>
        <v>0</v>
      </c>
      <c r="V26" s="59">
        <f t="shared" si="15"/>
        <v>0</v>
      </c>
      <c r="W26" s="59">
        <f t="shared" si="16"/>
        <v>0</v>
      </c>
      <c r="X26" s="59">
        <f t="shared" si="17"/>
        <v>0</v>
      </c>
      <c r="Y26" s="59">
        <f t="shared" si="18"/>
        <v>0</v>
      </c>
      <c r="Z26" s="59">
        <f t="shared" si="19"/>
        <v>0</v>
      </c>
      <c r="AA26" s="20"/>
      <c r="AB26" s="59">
        <f t="shared" si="20"/>
        <v>0</v>
      </c>
      <c r="AC26" s="185">
        <f t="shared" si="21"/>
        <v>0</v>
      </c>
      <c r="AD26" s="186"/>
    </row>
    <row r="27" spans="1:33" ht="12.75" customHeight="1">
      <c r="A27" s="24"/>
      <c r="C27" s="16">
        <f>IF(SUM(C28:C30)=0,0,IF((COUNTIF(C22:C24,C28)+COUNTIF(C22:C24,C29)+COUNTIF(C22:C24,C30))&lt;&gt;3,1,0))</f>
        <v>0</v>
      </c>
      <c r="D27" s="16"/>
      <c r="E27" s="16">
        <f>IF(C25&gt;=1,IF(D25&gt;D26,2,IF(D25=D26,1,0)),0)</f>
        <v>0</v>
      </c>
      <c r="F27" s="16">
        <f>IF(C25&gt;=2,IF(F25&gt;F26,2,IF(F25=F26,1,0)),0)</f>
        <v>0</v>
      </c>
      <c r="G27" s="16">
        <f>IF(C25&gt;=3,IF(H25&gt;H26,2,IF(H25=H26,1,0)),0)</f>
        <v>0</v>
      </c>
      <c r="H27" s="16">
        <f>IF(K27=1,IF(J25&gt;J26,2,IF(J25=J26,1,0)),0)</f>
        <v>0</v>
      </c>
      <c r="I27" s="16">
        <f>IF(M27=1,IF(L25&gt;L26,2,IF(L25=L26,1,0)),0)</f>
        <v>0</v>
      </c>
      <c r="J27" s="16"/>
      <c r="K27" s="16">
        <f>IF(SUM(J22:K24)&lt;&gt;0,1,0)</f>
        <v>0</v>
      </c>
      <c r="L27" s="16"/>
      <c r="M27" s="16">
        <f>IF(SUM(L22:M24)&lt;&gt;0,1,0)</f>
        <v>0</v>
      </c>
      <c r="N27" s="50">
        <f>IF(M27=1,IF(I27=2,1,0),IF(K27=1,IF(H27=2,1,0),IF(G27=2,1,0)))</f>
        <v>0</v>
      </c>
      <c r="O27" s="25"/>
      <c r="R27" s="44">
        <f>Basics!B23</f>
        <v>9</v>
      </c>
      <c r="S27" s="45" t="str">
        <f>IF(Basics!C23="","",Basics!C23)</f>
        <v>NN</v>
      </c>
      <c r="T27" s="59">
        <f t="shared" si="13"/>
        <v>0</v>
      </c>
      <c r="U27" s="59">
        <f t="shared" si="14"/>
        <v>0</v>
      </c>
      <c r="V27" s="59">
        <f t="shared" si="15"/>
        <v>0</v>
      </c>
      <c r="W27" s="59">
        <f t="shared" si="16"/>
        <v>0</v>
      </c>
      <c r="X27" s="59">
        <f t="shared" si="17"/>
        <v>0</v>
      </c>
      <c r="Y27" s="59">
        <f t="shared" si="18"/>
        <v>0</v>
      </c>
      <c r="Z27" s="59">
        <f t="shared" si="19"/>
        <v>0</v>
      </c>
      <c r="AA27" s="20"/>
      <c r="AB27" s="59">
        <f t="shared" si="20"/>
        <v>0</v>
      </c>
      <c r="AC27" s="185">
        <f t="shared" si="21"/>
        <v>0</v>
      </c>
      <c r="AD27" s="186"/>
    </row>
    <row r="28" spans="1:33" ht="13">
      <c r="A28" s="24">
        <v>5</v>
      </c>
      <c r="B28" s="26"/>
      <c r="C28" s="27"/>
      <c r="D28" s="27"/>
      <c r="E28" s="27"/>
      <c r="F28" s="27"/>
      <c r="G28" s="27"/>
      <c r="H28" s="27"/>
      <c r="I28" s="27"/>
      <c r="J28" s="27"/>
      <c r="K28" s="27"/>
      <c r="L28" s="27"/>
      <c r="M28" s="27"/>
      <c r="N28" s="51">
        <f>IF(C27=1,IF(N30=1,1,0),0)</f>
        <v>0</v>
      </c>
      <c r="O28" s="15">
        <f>IF(C27=1,IF(N24=1,1,0),0)</f>
        <v>0</v>
      </c>
      <c r="R28" s="44">
        <f>Basics!B24</f>
        <v>10</v>
      </c>
      <c r="S28" s="45" t="str">
        <f>IF(Basics!C24="","",Basics!C24)</f>
        <v>NN</v>
      </c>
      <c r="T28" s="59">
        <f t="shared" si="13"/>
        <v>0</v>
      </c>
      <c r="U28" s="59">
        <f t="shared" si="14"/>
        <v>0</v>
      </c>
      <c r="V28" s="59">
        <f t="shared" si="15"/>
        <v>0</v>
      </c>
      <c r="W28" s="59">
        <f t="shared" si="16"/>
        <v>0</v>
      </c>
      <c r="X28" s="59">
        <f t="shared" si="17"/>
        <v>0</v>
      </c>
      <c r="Y28" s="59">
        <f t="shared" si="18"/>
        <v>0</v>
      </c>
      <c r="Z28" s="59">
        <f t="shared" si="19"/>
        <v>0</v>
      </c>
      <c r="AA28" s="20"/>
      <c r="AB28" s="59">
        <f t="shared" si="20"/>
        <v>0</v>
      </c>
      <c r="AC28" s="185">
        <f t="shared" si="21"/>
        <v>0</v>
      </c>
      <c r="AD28" s="186"/>
    </row>
    <row r="29" spans="1:33" ht="13">
      <c r="A29" s="24"/>
      <c r="C29" s="27"/>
      <c r="D29" s="27"/>
      <c r="E29" s="27"/>
      <c r="F29" s="27"/>
      <c r="G29" s="27"/>
      <c r="H29" s="27"/>
      <c r="I29" s="27"/>
      <c r="J29" s="27"/>
      <c r="K29" s="27"/>
      <c r="L29" s="27"/>
      <c r="M29" s="27"/>
      <c r="N29" s="28">
        <f>IF(N31&gt;=6,1,IF(N32&gt;=6,1,IF((N31+N32)=10,1,0)))</f>
        <v>0</v>
      </c>
      <c r="O29" s="148" t="str">
        <f>Basics!C3</f>
        <v>Bitte ersetzen</v>
      </c>
      <c r="P29" s="148">
        <f>B28</f>
        <v>0</v>
      </c>
    </row>
    <row r="30" spans="1:33" ht="14" customHeight="1">
      <c r="A30" s="24"/>
      <c r="C30" s="27"/>
      <c r="D30" s="27"/>
      <c r="E30" s="27"/>
      <c r="F30" s="27"/>
      <c r="G30" s="27"/>
      <c r="H30" s="27"/>
      <c r="I30" s="27"/>
      <c r="J30" s="27"/>
      <c r="K30" s="27"/>
      <c r="L30" s="27"/>
      <c r="M30" s="27"/>
      <c r="N30" s="43">
        <f>IF(N29=0,0,IF(N31&gt;N32,1,0))</f>
        <v>0</v>
      </c>
      <c r="O30" s="148">
        <f>'Wettkampftag 2'!C27</f>
        <v>0</v>
      </c>
      <c r="P30" s="148"/>
      <c r="R30" s="150" t="s">
        <v>58</v>
      </c>
      <c r="S30" s="151"/>
      <c r="T30" s="162" t="str">
        <f>O7</f>
        <v>0</v>
      </c>
      <c r="U30" s="162" t="str">
        <f>O13</f>
        <v>0</v>
      </c>
      <c r="V30" s="162" t="str">
        <f>O19</f>
        <v>0</v>
      </c>
      <c r="W30" s="162" t="str">
        <f>O25</f>
        <v>0</v>
      </c>
      <c r="X30" s="162" t="str">
        <f>O31</f>
        <v>0</v>
      </c>
      <c r="Y30" s="162" t="str">
        <f>O37</f>
        <v>0</v>
      </c>
      <c r="Z30" s="162" t="str">
        <f>O43</f>
        <v>0</v>
      </c>
      <c r="AA30" s="63"/>
      <c r="AB30" s="170">
        <f>AC30*6</f>
        <v>0</v>
      </c>
      <c r="AC30" s="172">
        <f>IFERROR(SUM(AB5:AB10)/SUM(AD5:AD10)/2,0)</f>
        <v>0</v>
      </c>
      <c r="AD30" s="173"/>
    </row>
    <row r="31" spans="1:33" ht="13.5" customHeight="1">
      <c r="A31" s="24"/>
      <c r="B31" s="154" t="str">
        <f>N31&amp;":"&amp;N32</f>
        <v>0:0</v>
      </c>
      <c r="C31" s="47">
        <f>IF(SUM(D28:E30)=0,0,1)+IF(SUM(F28:G30)=0,0,1)+IF(SUM(H28:I30)=0,0,1)+IF(SUM(J28:K30)=0,0,1)+IF(SUM(L28:M30)=0,0,1)</f>
        <v>0</v>
      </c>
      <c r="D31" s="155">
        <f>SUM(D28:E30)</f>
        <v>0</v>
      </c>
      <c r="E31" s="155"/>
      <c r="F31" s="155">
        <f>SUM(F28:G30)</f>
        <v>0</v>
      </c>
      <c r="G31" s="155"/>
      <c r="H31" s="155">
        <f>SUM(H28:I30)</f>
        <v>0</v>
      </c>
      <c r="I31" s="155"/>
      <c r="J31" s="155">
        <f>SUM(J28:K30)</f>
        <v>0</v>
      </c>
      <c r="K31" s="155"/>
      <c r="L31" s="155">
        <f>SUM(L28:M30)</f>
        <v>0</v>
      </c>
      <c r="M31" s="156"/>
      <c r="N31" s="48">
        <f>SUM(E33:I33)</f>
        <v>0</v>
      </c>
      <c r="O31" s="157" t="str">
        <f>IFERROR(SUM(D31:M31)/((COUNTIF(D28:M30,"&gt;0")+COUNTIF(D28:M30,"M"))),"0")</f>
        <v>0</v>
      </c>
      <c r="P31" s="157" t="str">
        <f>IFERROR(SUM(D32:M32)/((COUNTIF(D28:M30,"&gt;0")+COUNTIF(D28:M30,"M"))),"0")</f>
        <v>0</v>
      </c>
      <c r="R31" s="152"/>
      <c r="S31" s="153"/>
      <c r="T31" s="163"/>
      <c r="U31" s="163"/>
      <c r="V31" s="163"/>
      <c r="W31" s="163"/>
      <c r="X31" s="163"/>
      <c r="Y31" s="163"/>
      <c r="Z31" s="163"/>
      <c r="AA31" s="20"/>
      <c r="AB31" s="171"/>
      <c r="AC31" s="174"/>
      <c r="AD31" s="175"/>
    </row>
    <row r="32" spans="1:33" ht="13" customHeight="1">
      <c r="A32" s="24"/>
      <c r="B32" s="154" t="str">
        <f>"Passe "&amp;B28</f>
        <v xml:space="preserve">Passe </v>
      </c>
      <c r="C32" s="49" t="s">
        <v>54</v>
      </c>
      <c r="D32" s="158">
        <v>0</v>
      </c>
      <c r="E32" s="158"/>
      <c r="F32" s="158">
        <v>0</v>
      </c>
      <c r="G32" s="158"/>
      <c r="H32" s="158">
        <v>0</v>
      </c>
      <c r="I32" s="158"/>
      <c r="J32" s="158">
        <v>0</v>
      </c>
      <c r="K32" s="158"/>
      <c r="L32" s="159">
        <v>0</v>
      </c>
      <c r="M32" s="159"/>
      <c r="N32" s="48">
        <f>C31*2-N31</f>
        <v>0</v>
      </c>
      <c r="O32" s="157"/>
      <c r="P32" s="157"/>
      <c r="R32" s="20"/>
      <c r="S32" s="20"/>
      <c r="T32" s="20"/>
      <c r="U32" s="20"/>
      <c r="V32" s="20"/>
      <c r="W32" s="20"/>
      <c r="X32" s="20"/>
      <c r="Y32" s="20"/>
      <c r="Z32" s="20"/>
      <c r="AA32" s="20"/>
      <c r="AB32" s="20"/>
      <c r="AC32" s="20"/>
      <c r="AD32" s="20"/>
    </row>
    <row r="33" spans="1:30" ht="13.5" customHeight="1">
      <c r="A33" s="24"/>
      <c r="C33" s="16"/>
      <c r="D33" s="16"/>
      <c r="E33" s="16">
        <f>IF(C31&gt;=1,IF(D31&gt;D32,2,IF(D31=D32,1,0)),0)</f>
        <v>0</v>
      </c>
      <c r="F33" s="16">
        <f>IF(C31&gt;=2,IF(F31&gt;F32,2,IF(F31=F32,1,0)),0)</f>
        <v>0</v>
      </c>
      <c r="G33" s="16">
        <f>IF(C31&gt;=3,IF(H31&gt;H32,2,IF(H31=H32,1,0)),0)</f>
        <v>0</v>
      </c>
      <c r="H33" s="16">
        <f>IF(K33=1,IF(J31&gt;J32,2,IF(J31=J32,1,0)),0)</f>
        <v>0</v>
      </c>
      <c r="I33" s="16">
        <f>IF(M33=1,IF(L31&gt;L32,2,IF(L31=L32,1,0)),0)</f>
        <v>0</v>
      </c>
      <c r="J33" s="16"/>
      <c r="K33" s="16">
        <f>IF(SUM(J28:K30)&lt;&gt;0,1,0)</f>
        <v>0</v>
      </c>
      <c r="L33" s="16"/>
      <c r="M33" s="16">
        <f>IF(SUM(L28:M30)&lt;&gt;0,1,0)</f>
        <v>0</v>
      </c>
      <c r="N33" s="50">
        <f>IF(M33=1,IF(I33=2,1,0),IF(K33=1,IF(H33=2,1,0),IF(G33=2,1,0)))</f>
        <v>0</v>
      </c>
      <c r="O33" s="25"/>
      <c r="R33" s="150" t="s">
        <v>59</v>
      </c>
      <c r="S33" s="151"/>
      <c r="T33" s="144">
        <f>(N7+N13+N19+N25+N31+N37+N43)</f>
        <v>0</v>
      </c>
      <c r="U33" s="164"/>
      <c r="V33" s="164" t="s">
        <v>60</v>
      </c>
      <c r="W33" s="164">
        <f>(C7*2)+C13*2+(C19*2)+(C25*2)+(C31*2)+(C37*2)+(C43*2)</f>
        <v>0</v>
      </c>
      <c r="X33" s="145"/>
      <c r="Y33" s="166">
        <f>IFERROR(T33/W33,0)</f>
        <v>0</v>
      </c>
      <c r="Z33" s="167"/>
      <c r="AA33" s="20"/>
      <c r="AB33" s="142" t="s">
        <v>61</v>
      </c>
      <c r="AC33" s="144">
        <f>COUNTIF(D4:M6,"M")+COUNTIF(D10:M12,"M")+COUNTIF(D16:M18,"M")+COUNTIF(D22:M24,"M")+COUNTIF(D28:M30,"M")+COUNTIF(D34:M36,"M")+COUNTIF(D40:M42,"M")</f>
        <v>0</v>
      </c>
      <c r="AD33" s="145"/>
    </row>
    <row r="34" spans="1:30" ht="13">
      <c r="A34" s="24">
        <v>6</v>
      </c>
      <c r="B34" s="26"/>
      <c r="C34" s="27"/>
      <c r="D34" s="27"/>
      <c r="E34" s="27"/>
      <c r="F34" s="27"/>
      <c r="G34" s="27"/>
      <c r="H34" s="27"/>
      <c r="I34" s="27"/>
      <c r="J34" s="27"/>
      <c r="K34" s="27"/>
      <c r="L34" s="27"/>
      <c r="M34" s="27"/>
      <c r="N34" s="51">
        <f>IF(C33=1,IF(N36=1,1,0),0)</f>
        <v>0</v>
      </c>
      <c r="O34" s="15">
        <f>IF(C33=1,IF(N30=1,1,0),0)</f>
        <v>0</v>
      </c>
      <c r="R34" s="152"/>
      <c r="S34" s="153"/>
      <c r="T34" s="146"/>
      <c r="U34" s="165"/>
      <c r="V34" s="165"/>
      <c r="W34" s="165"/>
      <c r="X34" s="147"/>
      <c r="Y34" s="168"/>
      <c r="Z34" s="169"/>
      <c r="AA34" s="20"/>
      <c r="AB34" s="143"/>
      <c r="AC34" s="146"/>
      <c r="AD34" s="147"/>
    </row>
    <row r="35" spans="1:30" ht="13">
      <c r="A35" s="24"/>
      <c r="C35" s="27"/>
      <c r="D35" s="27"/>
      <c r="E35" s="27"/>
      <c r="F35" s="27"/>
      <c r="G35" s="27"/>
      <c r="H35" s="27"/>
      <c r="I35" s="27"/>
      <c r="J35" s="27"/>
      <c r="K35" s="27"/>
      <c r="L35" s="27"/>
      <c r="M35" s="27"/>
      <c r="N35" s="28">
        <f>IF(N37&gt;=6,1,IF(N38&gt;=6,1,IF((N37+N38)=10,1,0)))</f>
        <v>0</v>
      </c>
      <c r="O35" s="148" t="str">
        <f>Basics!C3</f>
        <v>Bitte ersetzen</v>
      </c>
      <c r="P35" s="148">
        <f>B34</f>
        <v>0</v>
      </c>
      <c r="R35" s="20"/>
      <c r="S35" s="20"/>
      <c r="T35" s="20"/>
      <c r="U35" s="20"/>
      <c r="V35" s="20"/>
      <c r="W35" s="20"/>
      <c r="X35" s="20"/>
      <c r="Y35" s="20"/>
      <c r="Z35" s="20"/>
      <c r="AA35" s="20"/>
      <c r="AB35" s="20"/>
      <c r="AC35" s="20"/>
      <c r="AD35" s="20"/>
    </row>
    <row r="36" spans="1:30" ht="14" customHeight="1">
      <c r="A36" s="24"/>
      <c r="C36" s="27"/>
      <c r="D36" s="27"/>
      <c r="E36" s="27"/>
      <c r="F36" s="27"/>
      <c r="G36" s="27"/>
      <c r="H36" s="27"/>
      <c r="I36" s="27"/>
      <c r="J36" s="27"/>
      <c r="K36" s="27"/>
      <c r="L36" s="27"/>
      <c r="M36" s="27"/>
      <c r="N36" s="43">
        <f>IF(N35=0,0,IF(N37&gt;N38,1,0))</f>
        <v>0</v>
      </c>
      <c r="O36" s="148">
        <f>'Wettkampftag 2'!C33</f>
        <v>0</v>
      </c>
      <c r="P36" s="148"/>
      <c r="R36" s="150" t="s">
        <v>62</v>
      </c>
      <c r="S36" s="151"/>
      <c r="T36" s="144">
        <f>N6+N12+N18+N24+N30+N36+N42</f>
        <v>0</v>
      </c>
      <c r="U36" s="164"/>
      <c r="V36" s="164" t="s">
        <v>60</v>
      </c>
      <c r="W36" s="164">
        <f>N5+N11+N17+N23+N29+N35+N41</f>
        <v>0</v>
      </c>
      <c r="X36" s="145"/>
      <c r="Y36" s="166">
        <f>IFERROR(T36/W36,0)</f>
        <v>0</v>
      </c>
      <c r="Z36" s="167"/>
      <c r="AA36" s="20"/>
      <c r="AB36" s="142" t="s">
        <v>63</v>
      </c>
      <c r="AC36" s="144">
        <f>C9+C15+C21+C27+C33+C39</f>
        <v>0</v>
      </c>
      <c r="AD36" s="145"/>
    </row>
    <row r="37" spans="1:30" ht="13" customHeight="1">
      <c r="A37" s="24"/>
      <c r="B37" s="154" t="str">
        <f>N37&amp;":"&amp;N38</f>
        <v>0:0</v>
      </c>
      <c r="C37" s="47">
        <f>IF(SUM(D34:E36)=0,0,1)+IF(SUM(F34:G36)=0,0,1)+IF(SUM(H34:I36)=0,0,1)+IF(SUM(J34:K36)=0,0,1)+IF(SUM(L34:M36)=0,0,1)</f>
        <v>0</v>
      </c>
      <c r="D37" s="155">
        <f>SUM(D34:E36)</f>
        <v>0</v>
      </c>
      <c r="E37" s="155"/>
      <c r="F37" s="155">
        <f>SUM(F34:G36)</f>
        <v>0</v>
      </c>
      <c r="G37" s="155"/>
      <c r="H37" s="155">
        <f>SUM(H34:I36)</f>
        <v>0</v>
      </c>
      <c r="I37" s="155"/>
      <c r="J37" s="155">
        <f>SUM(J34:K36)</f>
        <v>0</v>
      </c>
      <c r="K37" s="155"/>
      <c r="L37" s="156">
        <f>SUM(L34:M36)</f>
        <v>0</v>
      </c>
      <c r="M37" s="156"/>
      <c r="N37" s="48">
        <f>SUM(E39:I39)</f>
        <v>0</v>
      </c>
      <c r="O37" s="157" t="str">
        <f>IFERROR(SUM(D37:M37)/((COUNTIF(D34:M36,"&gt;0")+COUNTIF(D34:M36,"M"))),"0")</f>
        <v>0</v>
      </c>
      <c r="P37" s="157" t="str">
        <f>IFERROR(SUM(D38:M38)/((COUNTIF(D34:M36,"&gt;0")+COUNTIF(D34:M36,"M"))),"0")</f>
        <v>0</v>
      </c>
      <c r="R37" s="152"/>
      <c r="S37" s="153"/>
      <c r="T37" s="146"/>
      <c r="U37" s="165"/>
      <c r="V37" s="165"/>
      <c r="W37" s="165"/>
      <c r="X37" s="147"/>
      <c r="Y37" s="168"/>
      <c r="Z37" s="169"/>
      <c r="AA37" s="20"/>
      <c r="AB37" s="143"/>
      <c r="AC37" s="146"/>
      <c r="AD37" s="147"/>
    </row>
    <row r="38" spans="1:30" ht="13" customHeight="1">
      <c r="A38" s="24"/>
      <c r="B38" s="154" t="str">
        <f>"Passe "&amp;B34</f>
        <v xml:space="preserve">Passe </v>
      </c>
      <c r="C38" s="49" t="s">
        <v>54</v>
      </c>
      <c r="D38" s="158">
        <v>0</v>
      </c>
      <c r="E38" s="158"/>
      <c r="F38" s="158">
        <v>0</v>
      </c>
      <c r="G38" s="158"/>
      <c r="H38" s="158">
        <v>0</v>
      </c>
      <c r="I38" s="158"/>
      <c r="J38" s="158">
        <v>0</v>
      </c>
      <c r="K38" s="158"/>
      <c r="L38" s="159">
        <v>0</v>
      </c>
      <c r="M38" s="159"/>
      <c r="N38" s="48">
        <f>C37*2-N37</f>
        <v>0</v>
      </c>
      <c r="O38" s="157"/>
      <c r="P38" s="157"/>
      <c r="R38" s="20"/>
      <c r="S38" s="20"/>
      <c r="T38" s="20"/>
      <c r="U38" s="20"/>
      <c r="V38" s="20"/>
      <c r="W38" s="20"/>
      <c r="X38" s="20"/>
      <c r="Y38" s="20"/>
      <c r="Z38" s="20"/>
      <c r="AA38" s="20"/>
      <c r="AB38" s="20"/>
      <c r="AC38" s="20"/>
      <c r="AD38" s="20"/>
    </row>
    <row r="39" spans="1:30" ht="13.5" customHeight="1">
      <c r="A39" s="24"/>
      <c r="C39" s="16">
        <f>IF(SUM(C40:C42)=0,0,IF((COUNTIF(C34:C36,C40)+COUNTIF(C34:C36,C41)+COUNTIF(C34:C36,C42))&lt;&gt;3,1,0))</f>
        <v>0</v>
      </c>
      <c r="D39" s="16"/>
      <c r="E39" s="16">
        <f>IF(C37&gt;=1,IF(D37&gt;D38,2,IF(D37=D38,1,0)),0)</f>
        <v>0</v>
      </c>
      <c r="F39" s="16">
        <f>IF(C37&gt;=2,IF(F37&gt;F38,2,IF(F37=F38,1,0)),0)</f>
        <v>0</v>
      </c>
      <c r="G39" s="16">
        <f>IF(C37&gt;=3,IF(H37&gt;H38,2,IF(H37=H38,1,0)),0)</f>
        <v>0</v>
      </c>
      <c r="H39" s="16">
        <f>IF(K39=1,IF(J37&gt;J38,2,IF(J37=J38,1,0)),0)</f>
        <v>0</v>
      </c>
      <c r="I39" s="16">
        <f>IF(M39=1,IF(L37&gt;L38,2,IF(L37=L38,1,0)),0)</f>
        <v>0</v>
      </c>
      <c r="J39" s="16"/>
      <c r="K39" s="16">
        <f>IF(SUM(J34:K36)&lt;&gt;0,1,0)</f>
        <v>0</v>
      </c>
      <c r="L39" s="16"/>
      <c r="M39" s="16">
        <f>IF(SUM(L34:M36)&lt;&gt;0,1,0)</f>
        <v>0</v>
      </c>
      <c r="N39" s="50">
        <f>IF(M39=1,IF(I39=2,1,0),IF(K39=1,IF(H39=2,1,0),IF(G39=2,1,0)))</f>
        <v>0</v>
      </c>
      <c r="O39" s="25"/>
      <c r="R39" s="150" t="s">
        <v>64</v>
      </c>
      <c r="S39" s="151"/>
      <c r="T39" s="144">
        <f>T36*2+COUNTIF(N7,5)+COUNTIF(N13,5)+COUNTIF(N19,5)+COUNTIF(N25,5)+COUNTIF(N31,5)+COUNTIF(N37,5)+COUNTIF(N43,5)</f>
        <v>0</v>
      </c>
      <c r="U39" s="145"/>
      <c r="V39" s="20"/>
      <c r="W39" s="20"/>
      <c r="X39" s="20"/>
      <c r="Y39" s="20"/>
      <c r="Z39" s="20"/>
      <c r="AA39" s="20"/>
      <c r="AB39" s="20"/>
      <c r="AC39" s="20"/>
      <c r="AD39" s="20"/>
    </row>
    <row r="40" spans="1:30" ht="13">
      <c r="A40" s="24">
        <v>7</v>
      </c>
      <c r="B40" s="26"/>
      <c r="C40" s="27"/>
      <c r="D40" s="27"/>
      <c r="E40" s="27"/>
      <c r="F40" s="27"/>
      <c r="G40" s="27"/>
      <c r="H40" s="27"/>
      <c r="I40" s="27"/>
      <c r="J40" s="27"/>
      <c r="K40" s="27"/>
      <c r="L40" s="27"/>
      <c r="M40" s="27"/>
      <c r="N40" s="51">
        <f>IF(C39=1,IF(N42=1,1,0),0)</f>
        <v>0</v>
      </c>
      <c r="O40" s="15">
        <f>IF(C39=1,IF(N36=1,1,0),0)</f>
        <v>0</v>
      </c>
      <c r="R40" s="152"/>
      <c r="S40" s="153"/>
      <c r="T40" s="146"/>
      <c r="U40" s="147"/>
      <c r="V40" s="20"/>
      <c r="W40" s="20"/>
      <c r="X40" s="20"/>
      <c r="Y40" s="20"/>
      <c r="Z40" s="20"/>
      <c r="AA40" s="20"/>
      <c r="AB40" s="20"/>
      <c r="AC40" s="20"/>
      <c r="AD40" s="20"/>
    </row>
    <row r="41" spans="1:30" ht="13" customHeight="1">
      <c r="C41" s="27"/>
      <c r="D41" s="27"/>
      <c r="E41" s="27"/>
      <c r="F41" s="27"/>
      <c r="G41" s="27"/>
      <c r="H41" s="27"/>
      <c r="I41" s="27"/>
      <c r="J41" s="27"/>
      <c r="K41" s="27"/>
      <c r="L41" s="27"/>
      <c r="M41" s="27"/>
      <c r="N41" s="28">
        <f>IF(N43&gt;=6,1,IF(N44&gt;=6,1,IF((N43+N44)=10,1,0)))</f>
        <v>0</v>
      </c>
      <c r="O41" s="148" t="str">
        <f>Basics!C3</f>
        <v>Bitte ersetzen</v>
      </c>
      <c r="P41" s="148">
        <f>B40</f>
        <v>0</v>
      </c>
      <c r="R41" s="20"/>
      <c r="S41" s="20"/>
      <c r="T41" s="20"/>
      <c r="U41" s="20"/>
      <c r="V41" s="20"/>
      <c r="W41" s="20"/>
      <c r="X41" s="20"/>
      <c r="Y41" s="20"/>
      <c r="Z41" s="20"/>
      <c r="AA41" s="20"/>
      <c r="AB41" s="20"/>
      <c r="AC41" s="20"/>
      <c r="AD41" s="20"/>
    </row>
    <row r="42" spans="1:30" ht="13" customHeight="1">
      <c r="C42" s="27"/>
      <c r="D42" s="27"/>
      <c r="E42" s="27"/>
      <c r="F42" s="27"/>
      <c r="G42" s="27"/>
      <c r="H42" s="27"/>
      <c r="I42" s="27"/>
      <c r="J42" s="27"/>
      <c r="K42" s="27"/>
      <c r="L42" s="27"/>
      <c r="M42" s="27"/>
      <c r="N42" s="43">
        <f>IF(N41=0,0,IF(N43&gt;N44,1,0))</f>
        <v>0</v>
      </c>
      <c r="O42" s="148">
        <f>'Wettkampftag 2'!C39</f>
        <v>0</v>
      </c>
      <c r="P42" s="148"/>
      <c r="R42" s="20"/>
      <c r="S42" s="20"/>
      <c r="T42" s="20"/>
      <c r="U42" s="20"/>
      <c r="V42" s="20"/>
      <c r="W42" s="20"/>
      <c r="X42" s="20"/>
      <c r="Y42" s="20"/>
      <c r="Z42" s="20"/>
      <c r="AA42" s="20"/>
      <c r="AB42" s="20"/>
      <c r="AC42" s="20"/>
      <c r="AD42" s="20"/>
    </row>
    <row r="43" spans="1:30" ht="13" customHeight="1">
      <c r="B43" s="154" t="str">
        <f>N43&amp;":"&amp;N44</f>
        <v>0:0</v>
      </c>
      <c r="C43" s="47">
        <f>IF(SUM(D40:E42)=0,0,1)+IF(SUM(F40:G42)=0,0,1)+IF(SUM(H40:I42)=0,0,1)+IF(SUM(J40:K42)=0,0,1)+IF(SUM(L40:M42)=0,0,1)</f>
        <v>0</v>
      </c>
      <c r="D43" s="155">
        <f>SUM(D40:E42)</f>
        <v>0</v>
      </c>
      <c r="E43" s="155"/>
      <c r="F43" s="155">
        <f>SUM(F40:G42)</f>
        <v>0</v>
      </c>
      <c r="G43" s="155"/>
      <c r="H43" s="155">
        <f>SUM(H40:I42)</f>
        <v>0</v>
      </c>
      <c r="I43" s="155"/>
      <c r="J43" s="155">
        <f>SUM(J40:K42)</f>
        <v>0</v>
      </c>
      <c r="K43" s="155"/>
      <c r="L43" s="156">
        <f>SUM(L40:M42)</f>
        <v>0</v>
      </c>
      <c r="M43" s="156"/>
      <c r="N43" s="48">
        <f>SUM(E45:I45)</f>
        <v>0</v>
      </c>
      <c r="O43" s="157" t="str">
        <f>IFERROR(SUM(D43:M43)/((COUNTIF(D40:M42,"&gt;0")+COUNTIF(D40:M42,"M"))),"0")</f>
        <v>0</v>
      </c>
      <c r="P43" s="157" t="str">
        <f>IFERROR(SUM(D44:M44)/((COUNTIF(D40:M42,"&gt;0")+COUNTIF(D40:M42,"M"))),"0")</f>
        <v>0</v>
      </c>
      <c r="R43" s="20"/>
      <c r="S43" s="20"/>
      <c r="T43" s="20"/>
      <c r="U43" s="20"/>
      <c r="V43" s="20"/>
      <c r="W43" s="20"/>
      <c r="X43" s="20"/>
      <c r="Y43" s="20"/>
      <c r="Z43" s="20"/>
      <c r="AA43" s="20"/>
      <c r="AB43" s="20"/>
      <c r="AC43" s="20"/>
      <c r="AD43" s="20"/>
    </row>
    <row r="44" spans="1:30" ht="13" customHeight="1">
      <c r="B44" s="154" t="str">
        <f>"Passe "&amp;B40</f>
        <v xml:space="preserve">Passe </v>
      </c>
      <c r="C44" s="49" t="s">
        <v>54</v>
      </c>
      <c r="D44" s="158">
        <v>0</v>
      </c>
      <c r="E44" s="158"/>
      <c r="F44" s="158">
        <v>0</v>
      </c>
      <c r="G44" s="158"/>
      <c r="H44" s="158">
        <v>0</v>
      </c>
      <c r="I44" s="158"/>
      <c r="J44" s="158">
        <v>0</v>
      </c>
      <c r="K44" s="158"/>
      <c r="L44" s="159">
        <v>0</v>
      </c>
      <c r="M44" s="159"/>
      <c r="N44" s="48">
        <f>C43*2-N43</f>
        <v>0</v>
      </c>
      <c r="O44" s="157"/>
      <c r="P44" s="157"/>
      <c r="R44" s="20"/>
      <c r="S44" s="20"/>
      <c r="T44" s="20"/>
      <c r="U44" s="20"/>
      <c r="V44" s="20"/>
      <c r="W44" s="20"/>
      <c r="X44" s="20"/>
      <c r="Y44" s="20"/>
      <c r="Z44" s="20"/>
      <c r="AA44" s="20"/>
      <c r="AB44" s="20"/>
      <c r="AC44" s="20"/>
      <c r="AD44" s="20"/>
    </row>
    <row r="45" spans="1:30" ht="12.5" customHeight="1">
      <c r="E45" s="16">
        <f>IF(C43&gt;=1,IF(D43&gt;D44,2,IF(D43=D44,1,0)),0)</f>
        <v>0</v>
      </c>
      <c r="F45" s="16">
        <f>IF(C43&gt;=2,IF(F43&gt;F44,2,IF(F43=F44,1,0)),0)</f>
        <v>0</v>
      </c>
      <c r="G45" s="16">
        <f>IF(C43&gt;=3,IF(H43&gt;H44,2,IF(H43=H44,1,0)),0)</f>
        <v>0</v>
      </c>
      <c r="H45" s="16">
        <f>IF(K45=1,IF(J43&gt;J44,2,IF(J43=J44,1,0)),0)</f>
        <v>0</v>
      </c>
      <c r="I45" s="16">
        <f>IF(M45=1,IF(L43&gt;L44,2,IF(L43=L44,1,0)),0)</f>
        <v>0</v>
      </c>
      <c r="J45" s="15"/>
      <c r="K45" s="16">
        <f>IF(SUM(J40:K42)&lt;&gt;0,1,0)</f>
        <v>0</v>
      </c>
      <c r="L45" s="16"/>
      <c r="M45" s="16">
        <f>IF(SUM(L40:M42)&lt;&gt;0,1,0)</f>
        <v>0</v>
      </c>
      <c r="N45" s="50">
        <f>IF(M45=1,IF(I45=2,1,0),IF(K45=1,IF(H45=2,1,0),IF(G45=2,1,0)))</f>
        <v>0</v>
      </c>
      <c r="R45" s="20"/>
      <c r="S45" s="113" t="s">
        <v>65</v>
      </c>
      <c r="T45" s="65"/>
      <c r="U45" s="65"/>
      <c r="V45" s="65"/>
      <c r="W45" s="65"/>
      <c r="X45" s="65"/>
      <c r="Y45" s="65"/>
      <c r="Z45" s="65"/>
      <c r="AA45" s="20"/>
      <c r="AB45" s="20"/>
      <c r="AC45" s="20"/>
      <c r="AD45" s="20"/>
    </row>
    <row r="46" spans="1:30" ht="11.4" customHeight="1">
      <c r="C46" s="15"/>
      <c r="D46" s="15"/>
      <c r="E46" s="15"/>
      <c r="F46" s="15"/>
      <c r="G46" s="15"/>
      <c r="H46" s="15"/>
      <c r="I46" s="15"/>
      <c r="J46" s="15"/>
      <c r="K46" s="16">
        <f>K45+K39+K33+K27+K21+K15+K9</f>
        <v>0</v>
      </c>
      <c r="L46" s="16"/>
      <c r="M46" s="16">
        <f>M45+M39+M33+M27+M21+M15+M9</f>
        <v>0</v>
      </c>
      <c r="N46" s="15"/>
      <c r="R46" s="117" t="s">
        <v>42</v>
      </c>
      <c r="S46" s="30" t="s">
        <v>2</v>
      </c>
      <c r="T46" s="66" t="s">
        <v>66</v>
      </c>
      <c r="U46" s="67" t="s">
        <v>67</v>
      </c>
      <c r="V46" s="67" t="s">
        <v>68</v>
      </c>
      <c r="W46" s="67" t="s">
        <v>69</v>
      </c>
      <c r="X46" s="67" t="s">
        <v>70</v>
      </c>
      <c r="Y46" s="183" t="s">
        <v>50</v>
      </c>
      <c r="Z46" s="183"/>
      <c r="AA46" s="67" t="s">
        <v>52</v>
      </c>
      <c r="AB46" s="67" t="s">
        <v>71</v>
      </c>
      <c r="AC46" s="116" t="s">
        <v>57</v>
      </c>
      <c r="AD46" s="116"/>
    </row>
    <row r="47" spans="1:30" ht="12.5" customHeight="1">
      <c r="R47" s="37">
        <f>Basics!B29</f>
        <v>1</v>
      </c>
      <c r="S47" s="38" t="str">
        <f>Basics!C29</f>
        <v>NN</v>
      </c>
      <c r="T47" s="69">
        <f t="shared" ref="T47:T53" si="22">IF($B$4=S47,D$8,IF($B$10=S47,D$14,IF($B$16=S47,D$20,IF($B$22=S47,D$26,IF($B$28=S47,D$32,IF($B$34=S47,D$38,IF($B$40=S47,D$44,0)))))))</f>
        <v>0</v>
      </c>
      <c r="U47" s="69">
        <f t="shared" ref="U47:U53" si="23">IF($B$4=S47,F$8,IF($B$10=S47,F$14,IF($B$16=S47,F$20,IF($B$22=S47,F$26,IF($B$28=S47,F$32,IF($B$34=S47,F$38,IF($B$40=S47,F$44,0)))))))</f>
        <v>0</v>
      </c>
      <c r="V47" s="69">
        <f t="shared" ref="V47:V53" si="24">IF($B$4=S47,H$8,IF($B$10=S47,H$14,IF($B$16=S47,H$20,IF($B$22=S47,H$26,IF($B$28=S47,H$32,IF($B$34=S47,H$38,IF($B$40=S47,H$44,0)))))))</f>
        <v>0</v>
      </c>
      <c r="W47" s="69">
        <f t="shared" ref="W47:W53" si="25">IF($B$4=$S47,J$8,IF($B$10=$S47,J$14,IF($B$16=$S47,J$20,IF($B$22=$S47,J$26,IF($B$28=$S47,J$32,IF($B$34=$S47,J$38,IF($B$40=$S47,J$44,0)))))))</f>
        <v>0</v>
      </c>
      <c r="X47" s="69">
        <f t="shared" ref="X47:X53" si="26">IF($B$4=$S47,L$8,IF($B$10=$S47,L$14,IF($B$16=$S47,L$20,IF($B$22=$S47,L$26,IF($B$28=$S47,L$32,IF($B$34=$S47,L$38,IF($B$40=$S47,L$44,0)))))))</f>
        <v>0</v>
      </c>
      <c r="Y47" s="181">
        <f t="shared" ref="Y47:Y53" si="27">SUM(T47:X47)</f>
        <v>0</v>
      </c>
      <c r="Z47" s="182"/>
      <c r="AA47" s="70">
        <f t="shared" ref="AA47:AA53" si="28">COUNTIF(T47:X47,"&lt;&gt;0")</f>
        <v>0</v>
      </c>
      <c r="AB47" s="71">
        <f t="shared" ref="AB47:AB53" si="29">AC47/6</f>
        <v>0</v>
      </c>
      <c r="AC47" s="115">
        <f t="shared" ref="AC47:AC53" si="30">IFERROR(Y47/AA47,0)</f>
        <v>0</v>
      </c>
      <c r="AD47" s="115"/>
    </row>
    <row r="48" spans="1:30" ht="12.5" customHeight="1">
      <c r="R48" s="44">
        <f>Basics!B30</f>
        <v>2</v>
      </c>
      <c r="S48" s="45" t="str">
        <f>Basics!C30</f>
        <v>NN</v>
      </c>
      <c r="T48" s="69">
        <f t="shared" si="22"/>
        <v>0</v>
      </c>
      <c r="U48" s="69">
        <f t="shared" si="23"/>
        <v>0</v>
      </c>
      <c r="V48" s="69">
        <f t="shared" si="24"/>
        <v>0</v>
      </c>
      <c r="W48" s="69">
        <f t="shared" si="25"/>
        <v>0</v>
      </c>
      <c r="X48" s="69">
        <f t="shared" si="26"/>
        <v>0</v>
      </c>
      <c r="Y48" s="181">
        <f t="shared" si="27"/>
        <v>0</v>
      </c>
      <c r="Z48" s="182"/>
      <c r="AA48" s="70">
        <f t="shared" si="28"/>
        <v>0</v>
      </c>
      <c r="AB48" s="71">
        <f t="shared" si="29"/>
        <v>0</v>
      </c>
      <c r="AC48" s="115">
        <f t="shared" si="30"/>
        <v>0</v>
      </c>
      <c r="AD48" s="115"/>
    </row>
    <row r="49" spans="18:30" ht="13">
      <c r="R49" s="44">
        <f>Basics!B31</f>
        <v>3</v>
      </c>
      <c r="S49" s="45" t="str">
        <f>Basics!C31</f>
        <v>NN</v>
      </c>
      <c r="T49" s="69">
        <f t="shared" si="22"/>
        <v>0</v>
      </c>
      <c r="U49" s="69">
        <f t="shared" si="23"/>
        <v>0</v>
      </c>
      <c r="V49" s="69">
        <f t="shared" si="24"/>
        <v>0</v>
      </c>
      <c r="W49" s="69">
        <f t="shared" si="25"/>
        <v>0</v>
      </c>
      <c r="X49" s="69">
        <f t="shared" si="26"/>
        <v>0</v>
      </c>
      <c r="Y49" s="181">
        <f t="shared" si="27"/>
        <v>0</v>
      </c>
      <c r="Z49" s="182"/>
      <c r="AA49" s="70">
        <f t="shared" si="28"/>
        <v>0</v>
      </c>
      <c r="AB49" s="71">
        <f t="shared" si="29"/>
        <v>0</v>
      </c>
      <c r="AC49" s="115">
        <f t="shared" si="30"/>
        <v>0</v>
      </c>
      <c r="AD49" s="115"/>
    </row>
    <row r="50" spans="18:30" ht="12.5" customHeight="1">
      <c r="R50" s="44">
        <f>Basics!B32</f>
        <v>4</v>
      </c>
      <c r="S50" s="45" t="str">
        <f>Basics!C32</f>
        <v>NN</v>
      </c>
      <c r="T50" s="69">
        <f t="shared" si="22"/>
        <v>0</v>
      </c>
      <c r="U50" s="69">
        <f t="shared" si="23"/>
        <v>0</v>
      </c>
      <c r="V50" s="69">
        <f t="shared" si="24"/>
        <v>0</v>
      </c>
      <c r="W50" s="69">
        <f t="shared" si="25"/>
        <v>0</v>
      </c>
      <c r="X50" s="69">
        <f t="shared" si="26"/>
        <v>0</v>
      </c>
      <c r="Y50" s="181">
        <f t="shared" si="27"/>
        <v>0</v>
      </c>
      <c r="Z50" s="182"/>
      <c r="AA50" s="70">
        <f t="shared" si="28"/>
        <v>0</v>
      </c>
      <c r="AB50" s="71">
        <f t="shared" si="29"/>
        <v>0</v>
      </c>
      <c r="AC50" s="115">
        <f t="shared" si="30"/>
        <v>0</v>
      </c>
      <c r="AD50" s="115"/>
    </row>
    <row r="51" spans="18:30" ht="12.5" customHeight="1">
      <c r="R51" s="44">
        <f>Basics!B33</f>
        <v>5</v>
      </c>
      <c r="S51" s="45" t="str">
        <f>Basics!C33</f>
        <v>NN</v>
      </c>
      <c r="T51" s="69">
        <f t="shared" si="22"/>
        <v>0</v>
      </c>
      <c r="U51" s="69">
        <f t="shared" si="23"/>
        <v>0</v>
      </c>
      <c r="V51" s="69">
        <f t="shared" si="24"/>
        <v>0</v>
      </c>
      <c r="W51" s="69">
        <f t="shared" si="25"/>
        <v>0</v>
      </c>
      <c r="X51" s="69">
        <f t="shared" si="26"/>
        <v>0</v>
      </c>
      <c r="Y51" s="181">
        <f t="shared" si="27"/>
        <v>0</v>
      </c>
      <c r="Z51" s="182"/>
      <c r="AA51" s="70">
        <f t="shared" si="28"/>
        <v>0</v>
      </c>
      <c r="AB51" s="71">
        <f t="shared" si="29"/>
        <v>0</v>
      </c>
      <c r="AC51" s="115">
        <f t="shared" si="30"/>
        <v>0</v>
      </c>
      <c r="AD51" s="115"/>
    </row>
    <row r="52" spans="18:30" ht="13">
      <c r="R52" s="44">
        <f>Basics!B34</f>
        <v>6</v>
      </c>
      <c r="S52" s="45" t="str">
        <f>Basics!C34</f>
        <v>NN</v>
      </c>
      <c r="T52" s="69">
        <f t="shared" si="22"/>
        <v>0</v>
      </c>
      <c r="U52" s="69">
        <f t="shared" si="23"/>
        <v>0</v>
      </c>
      <c r="V52" s="69">
        <f t="shared" si="24"/>
        <v>0</v>
      </c>
      <c r="W52" s="69">
        <f t="shared" si="25"/>
        <v>0</v>
      </c>
      <c r="X52" s="69">
        <f t="shared" si="26"/>
        <v>0</v>
      </c>
      <c r="Y52" s="181">
        <f t="shared" si="27"/>
        <v>0</v>
      </c>
      <c r="Z52" s="182"/>
      <c r="AA52" s="70">
        <f t="shared" si="28"/>
        <v>0</v>
      </c>
      <c r="AB52" s="71">
        <f t="shared" si="29"/>
        <v>0</v>
      </c>
      <c r="AC52" s="115">
        <f t="shared" si="30"/>
        <v>0</v>
      </c>
      <c r="AD52" s="115"/>
    </row>
    <row r="53" spans="18:30" ht="13">
      <c r="R53" s="61">
        <f>Basics!B35</f>
        <v>7</v>
      </c>
      <c r="S53" s="62" t="str">
        <f>Basics!C35</f>
        <v>NN</v>
      </c>
      <c r="T53" s="69">
        <f t="shared" si="22"/>
        <v>0</v>
      </c>
      <c r="U53" s="69">
        <f t="shared" si="23"/>
        <v>0</v>
      </c>
      <c r="V53" s="69">
        <f t="shared" si="24"/>
        <v>0</v>
      </c>
      <c r="W53" s="69">
        <f t="shared" si="25"/>
        <v>0</v>
      </c>
      <c r="X53" s="69">
        <f t="shared" si="26"/>
        <v>0</v>
      </c>
      <c r="Y53" s="181">
        <f t="shared" si="27"/>
        <v>0</v>
      </c>
      <c r="Z53" s="182"/>
      <c r="AA53" s="70">
        <f t="shared" si="28"/>
        <v>0</v>
      </c>
      <c r="AB53" s="71">
        <f t="shared" si="29"/>
        <v>0</v>
      </c>
      <c r="AC53" s="115">
        <f t="shared" si="30"/>
        <v>0</v>
      </c>
      <c r="AD53" s="115"/>
    </row>
    <row r="54" spans="18:30">
      <c r="R54" s="20"/>
      <c r="S54" s="20"/>
      <c r="T54" s="20"/>
      <c r="U54" s="20"/>
      <c r="V54" s="20"/>
      <c r="W54" s="20"/>
      <c r="X54" s="20"/>
      <c r="Y54" s="20"/>
      <c r="Z54" s="20"/>
      <c r="AA54" s="20"/>
      <c r="AB54" s="20"/>
      <c r="AC54" s="20"/>
      <c r="AD54" s="20"/>
    </row>
    <row r="55" spans="18:30">
      <c r="R55" s="20"/>
      <c r="S55" s="20"/>
      <c r="T55" s="20"/>
      <c r="U55" s="20"/>
      <c r="V55" s="20"/>
      <c r="W55" s="20"/>
      <c r="X55" s="112" t="s">
        <v>32</v>
      </c>
      <c r="Y55" s="112"/>
      <c r="Z55" s="112"/>
      <c r="AA55" s="112"/>
      <c r="AB55" s="112"/>
      <c r="AC55" s="112"/>
      <c r="AD55" s="112"/>
    </row>
  </sheetData>
  <mergeCells count="156">
    <mergeCell ref="AC22:AD22"/>
    <mergeCell ref="AC23:AD23"/>
    <mergeCell ref="AC24:AD24"/>
    <mergeCell ref="AC25:AD25"/>
    <mergeCell ref="AC26:AD26"/>
    <mergeCell ref="AC27:AD27"/>
    <mergeCell ref="AC28:AD28"/>
    <mergeCell ref="R30:S31"/>
    <mergeCell ref="R33:S34"/>
    <mergeCell ref="T33:U34"/>
    <mergeCell ref="V33:V34"/>
    <mergeCell ref="W33:X34"/>
    <mergeCell ref="Y33:Z34"/>
    <mergeCell ref="AB33:AB34"/>
    <mergeCell ref="AC33:AD34"/>
    <mergeCell ref="AC30:AD31"/>
    <mergeCell ref="AB30:AB31"/>
    <mergeCell ref="T30:T31"/>
    <mergeCell ref="U30:U31"/>
    <mergeCell ref="V30:V31"/>
    <mergeCell ref="W30:W31"/>
    <mergeCell ref="X30:X31"/>
    <mergeCell ref="Y30:Y31"/>
    <mergeCell ref="Z30:Z31"/>
    <mergeCell ref="B1:AD1"/>
    <mergeCell ref="D3:E3"/>
    <mergeCell ref="F3:G3"/>
    <mergeCell ref="H3:I3"/>
    <mergeCell ref="J3:K3"/>
    <mergeCell ref="L3:M3"/>
    <mergeCell ref="AE3:AG3"/>
    <mergeCell ref="O5:O6"/>
    <mergeCell ref="P5:P6"/>
    <mergeCell ref="B7:B8"/>
    <mergeCell ref="D7:E7"/>
    <mergeCell ref="F7:G7"/>
    <mergeCell ref="H7:I7"/>
    <mergeCell ref="J7:K7"/>
    <mergeCell ref="L7:M7"/>
    <mergeCell ref="O7:O8"/>
    <mergeCell ref="P7:P8"/>
    <mergeCell ref="D8:E8"/>
    <mergeCell ref="F8:G8"/>
    <mergeCell ref="H8:I8"/>
    <mergeCell ref="J8:K8"/>
    <mergeCell ref="L8:M8"/>
    <mergeCell ref="O11:O12"/>
    <mergeCell ref="P11:P12"/>
    <mergeCell ref="B13:B14"/>
    <mergeCell ref="D13:E13"/>
    <mergeCell ref="F13:G13"/>
    <mergeCell ref="H13:I13"/>
    <mergeCell ref="J13:K13"/>
    <mergeCell ref="L13:M13"/>
    <mergeCell ref="O13:O14"/>
    <mergeCell ref="P13:P14"/>
    <mergeCell ref="D14:E14"/>
    <mergeCell ref="F14:G14"/>
    <mergeCell ref="H14:I14"/>
    <mergeCell ref="J14:K14"/>
    <mergeCell ref="L14:M14"/>
    <mergeCell ref="AC19:AD19"/>
    <mergeCell ref="AC20:AD20"/>
    <mergeCell ref="AC21:AD21"/>
    <mergeCell ref="O17:O18"/>
    <mergeCell ref="P17:P18"/>
    <mergeCell ref="B19:B20"/>
    <mergeCell ref="D19:E19"/>
    <mergeCell ref="F19:G19"/>
    <mergeCell ref="H19:I19"/>
    <mergeCell ref="J19:K19"/>
    <mergeCell ref="L19:M19"/>
    <mergeCell ref="O19:O20"/>
    <mergeCell ref="P19:P20"/>
    <mergeCell ref="D20:E20"/>
    <mergeCell ref="F20:G20"/>
    <mergeCell ref="H20:I20"/>
    <mergeCell ref="J20:K20"/>
    <mergeCell ref="L20:M20"/>
    <mergeCell ref="O23:O24"/>
    <mergeCell ref="P23:P24"/>
    <mergeCell ref="R36:S37"/>
    <mergeCell ref="R39:S40"/>
    <mergeCell ref="AC36:AD37"/>
    <mergeCell ref="AB36:AB37"/>
    <mergeCell ref="Y36:Z37"/>
    <mergeCell ref="B25:B26"/>
    <mergeCell ref="D25:E25"/>
    <mergeCell ref="F25:G25"/>
    <mergeCell ref="H25:I25"/>
    <mergeCell ref="J25:K25"/>
    <mergeCell ref="L25:M25"/>
    <mergeCell ref="O25:O26"/>
    <mergeCell ref="P25:P26"/>
    <mergeCell ref="D26:E26"/>
    <mergeCell ref="F26:G26"/>
    <mergeCell ref="H26:I26"/>
    <mergeCell ref="J26:K26"/>
    <mergeCell ref="L26:M26"/>
    <mergeCell ref="O29:O30"/>
    <mergeCell ref="P29:P30"/>
    <mergeCell ref="W36:X37"/>
    <mergeCell ref="V36:V37"/>
    <mergeCell ref="O35:O36"/>
    <mergeCell ref="P35:P36"/>
    <mergeCell ref="B37:B38"/>
    <mergeCell ref="D37:E37"/>
    <mergeCell ref="F37:G37"/>
    <mergeCell ref="H37:I37"/>
    <mergeCell ref="J37:K37"/>
    <mergeCell ref="L37:M37"/>
    <mergeCell ref="O37:O38"/>
    <mergeCell ref="D38:E38"/>
    <mergeCell ref="F38:G38"/>
    <mergeCell ref="H38:I38"/>
    <mergeCell ref="J38:K38"/>
    <mergeCell ref="L38:M38"/>
    <mergeCell ref="B31:B32"/>
    <mergeCell ref="D31:E31"/>
    <mergeCell ref="F31:G31"/>
    <mergeCell ref="H31:I31"/>
    <mergeCell ref="J31:K31"/>
    <mergeCell ref="L31:M31"/>
    <mergeCell ref="O31:O32"/>
    <mergeCell ref="P31:P32"/>
    <mergeCell ref="D32:E32"/>
    <mergeCell ref="F32:G32"/>
    <mergeCell ref="H32:I32"/>
    <mergeCell ref="J32:K32"/>
    <mergeCell ref="L32:M32"/>
    <mergeCell ref="O41:O42"/>
    <mergeCell ref="P41:P42"/>
    <mergeCell ref="B43:B44"/>
    <mergeCell ref="D43:E43"/>
    <mergeCell ref="F43:G43"/>
    <mergeCell ref="H43:I43"/>
    <mergeCell ref="J43:K43"/>
    <mergeCell ref="L43:M43"/>
    <mergeCell ref="O43:O44"/>
    <mergeCell ref="P43:P44"/>
    <mergeCell ref="D44:E44"/>
    <mergeCell ref="F44:G44"/>
    <mergeCell ref="H44:I44"/>
    <mergeCell ref="J44:K44"/>
    <mergeCell ref="L44:M44"/>
    <mergeCell ref="Y46:Z46"/>
    <mergeCell ref="Y47:Z47"/>
    <mergeCell ref="Y48:Z48"/>
    <mergeCell ref="Y49:Z49"/>
    <mergeCell ref="Y50:Z50"/>
    <mergeCell ref="Y51:Z51"/>
    <mergeCell ref="Y52:Z52"/>
    <mergeCell ref="Y53:Z53"/>
    <mergeCell ref="P37:P38"/>
    <mergeCell ref="T36:U37"/>
    <mergeCell ref="T39:U40"/>
  </mergeCells>
  <conditionalFormatting sqref="T30">
    <cfRule type="cellIs" dxfId="2261" priority="748" operator="between">
      <formula>1</formula>
      <formula>7</formula>
    </cfRule>
    <cfRule type="cellIs" dxfId="2260" priority="749" operator="equal">
      <formula>7.25</formula>
    </cfRule>
    <cfRule type="cellIs" dxfId="2259" priority="750" operator="equal">
      <formula>7.5</formula>
    </cfRule>
    <cfRule type="cellIs" dxfId="2258" priority="751" operator="equal">
      <formula>7.75</formula>
    </cfRule>
    <cfRule type="cellIs" dxfId="2257" priority="752" operator="equal">
      <formula>8</formula>
    </cfRule>
    <cfRule type="cellIs" dxfId="2256" priority="753" operator="equal">
      <formula>8.25</formula>
    </cfRule>
    <cfRule type="cellIs" dxfId="2255" priority="754" operator="equal">
      <formula>8.5</formula>
    </cfRule>
    <cfRule type="cellIs" dxfId="2254" priority="755" operator="equal">
      <formula>8.75</formula>
    </cfRule>
    <cfRule type="cellIs" dxfId="2253" priority="756" operator="equal">
      <formula>9</formula>
    </cfRule>
    <cfRule type="cellIs" dxfId="2252" priority="757" operator="equal">
      <formula>9.25</formula>
    </cfRule>
    <cfRule type="cellIs" dxfId="2251" priority="758" operator="greaterThanOrEqual">
      <formula>9.5</formula>
    </cfRule>
    <cfRule type="cellIs" dxfId="2250" priority="759" operator="equal">
      <formula>7</formula>
    </cfRule>
    <cfRule type="cellIs" dxfId="2249" priority="760" operator="between">
      <formula>7</formula>
      <formula>7.25</formula>
    </cfRule>
    <cfRule type="cellIs" dxfId="2248" priority="761" operator="between">
      <formula>7.25</formula>
      <formula>7.5</formula>
    </cfRule>
    <cfRule type="cellIs" dxfId="2247" priority="762" operator="between">
      <formula>7.5</formula>
      <formula>7.75</formula>
    </cfRule>
    <cfRule type="cellIs" dxfId="2246" priority="763" operator="between">
      <formula>7.75</formula>
      <formula>8</formula>
    </cfRule>
    <cfRule type="cellIs" dxfId="2245" priority="764" operator="between">
      <formula>8</formula>
      <formula>8.25</formula>
    </cfRule>
    <cfRule type="cellIs" dxfId="2244" priority="765" operator="between">
      <formula>8.25</formula>
      <formula>8.5</formula>
    </cfRule>
    <cfRule type="cellIs" dxfId="2243" priority="766" operator="between">
      <formula>8.5</formula>
      <formula>8.75</formula>
    </cfRule>
    <cfRule type="cellIs" dxfId="2242" priority="767" operator="between">
      <formula>8.75</formula>
      <formula>9</formula>
    </cfRule>
    <cfRule type="cellIs" dxfId="2241" priority="768" operator="between">
      <formula>9</formula>
      <formula>9.25</formula>
    </cfRule>
    <cfRule type="cellIs" dxfId="2240" priority="769" operator="between">
      <formula>9.25</formula>
      <formula>9.5</formula>
    </cfRule>
    <cfRule type="cellIs" dxfId="2239" priority="770" operator="lessThan">
      <formula>1</formula>
    </cfRule>
  </conditionalFormatting>
  <conditionalFormatting sqref="U30">
    <cfRule type="cellIs" dxfId="2238" priority="771" operator="between">
      <formula>1</formula>
      <formula>7</formula>
    </cfRule>
    <cfRule type="cellIs" dxfId="2237" priority="772" operator="equal">
      <formula>7.25</formula>
    </cfRule>
    <cfRule type="cellIs" dxfId="2236" priority="773" operator="equal">
      <formula>7.5</formula>
    </cfRule>
    <cfRule type="cellIs" dxfId="2235" priority="774" operator="equal">
      <formula>7.75</formula>
    </cfRule>
    <cfRule type="cellIs" dxfId="2234" priority="775" operator="equal">
      <formula>8</formula>
    </cfRule>
    <cfRule type="cellIs" dxfId="2233" priority="776" operator="equal">
      <formula>8.25</formula>
    </cfRule>
    <cfRule type="cellIs" dxfId="2232" priority="777" operator="equal">
      <formula>8.5</formula>
    </cfRule>
    <cfRule type="cellIs" dxfId="2231" priority="778" operator="equal">
      <formula>8.75</formula>
    </cfRule>
    <cfRule type="cellIs" dxfId="2230" priority="779" operator="equal">
      <formula>9</formula>
    </cfRule>
    <cfRule type="cellIs" dxfId="2229" priority="780" operator="equal">
      <formula>9.25</formula>
    </cfRule>
    <cfRule type="cellIs" dxfId="2228" priority="781" operator="greaterThanOrEqual">
      <formula>9.5</formula>
    </cfRule>
    <cfRule type="cellIs" dxfId="2227" priority="782" operator="equal">
      <formula>7</formula>
    </cfRule>
    <cfRule type="cellIs" dxfId="2226" priority="783" operator="between">
      <formula>7</formula>
      <formula>7.25</formula>
    </cfRule>
    <cfRule type="cellIs" dxfId="2225" priority="784" operator="between">
      <formula>7.25</formula>
      <formula>7.5</formula>
    </cfRule>
    <cfRule type="cellIs" dxfId="2224" priority="785" operator="between">
      <formula>7.5</formula>
      <formula>7.75</formula>
    </cfRule>
    <cfRule type="cellIs" dxfId="2223" priority="786" operator="between">
      <formula>7.75</formula>
      <formula>8</formula>
    </cfRule>
    <cfRule type="cellIs" dxfId="2222" priority="787" operator="between">
      <formula>8</formula>
      <formula>8.25</formula>
    </cfRule>
    <cfRule type="cellIs" dxfId="2221" priority="788" operator="between">
      <formula>8.25</formula>
      <formula>8.5</formula>
    </cfRule>
    <cfRule type="cellIs" dxfId="2220" priority="789" operator="between">
      <formula>8.5</formula>
      <formula>8.75</formula>
    </cfRule>
    <cfRule type="cellIs" dxfId="2219" priority="790" operator="between">
      <formula>8.75</formula>
      <formula>9</formula>
    </cfRule>
    <cfRule type="cellIs" dxfId="2218" priority="791" operator="between">
      <formula>9</formula>
      <formula>9.25</formula>
    </cfRule>
    <cfRule type="cellIs" dxfId="2217" priority="792" operator="between">
      <formula>9.25</formula>
      <formula>9.5</formula>
    </cfRule>
    <cfRule type="cellIs" dxfId="2216" priority="793" operator="lessThan">
      <formula>1</formula>
    </cfRule>
  </conditionalFormatting>
  <conditionalFormatting sqref="V30">
    <cfRule type="cellIs" dxfId="2215" priority="794" operator="between">
      <formula>1</formula>
      <formula>7</formula>
    </cfRule>
    <cfRule type="cellIs" dxfId="2214" priority="795" operator="equal">
      <formula>7.25</formula>
    </cfRule>
    <cfRule type="cellIs" dxfId="2213" priority="796" operator="equal">
      <formula>7.5</formula>
    </cfRule>
    <cfRule type="cellIs" dxfId="2212" priority="797" operator="equal">
      <formula>7.75</formula>
    </cfRule>
    <cfRule type="cellIs" dxfId="2211" priority="798" operator="equal">
      <formula>8</formula>
    </cfRule>
    <cfRule type="cellIs" dxfId="2210" priority="799" operator="equal">
      <formula>8.25</formula>
    </cfRule>
    <cfRule type="cellIs" dxfId="2209" priority="800" operator="equal">
      <formula>8.5</formula>
    </cfRule>
    <cfRule type="cellIs" dxfId="2208" priority="801" operator="equal">
      <formula>8.75</formula>
    </cfRule>
    <cfRule type="cellIs" dxfId="2207" priority="802" operator="equal">
      <formula>9</formula>
    </cfRule>
    <cfRule type="cellIs" dxfId="2206" priority="803" operator="equal">
      <formula>9.25</formula>
    </cfRule>
    <cfRule type="cellIs" dxfId="2205" priority="804" operator="greaterThanOrEqual">
      <formula>9.5</formula>
    </cfRule>
    <cfRule type="cellIs" dxfId="2204" priority="805" operator="equal">
      <formula>7</formula>
    </cfRule>
    <cfRule type="cellIs" dxfId="2203" priority="806" operator="between">
      <formula>7</formula>
      <formula>7.25</formula>
    </cfRule>
    <cfRule type="cellIs" dxfId="2202" priority="807" operator="between">
      <formula>7.25</formula>
      <formula>7.5</formula>
    </cfRule>
    <cfRule type="cellIs" dxfId="2201" priority="808" operator="between">
      <formula>7.5</formula>
      <formula>7.75</formula>
    </cfRule>
    <cfRule type="cellIs" dxfId="2200" priority="809" operator="between">
      <formula>7.75</formula>
      <formula>8</formula>
    </cfRule>
    <cfRule type="cellIs" dxfId="2199" priority="810" operator="between">
      <formula>8</formula>
      <formula>8.25</formula>
    </cfRule>
    <cfRule type="cellIs" dxfId="2198" priority="811" operator="between">
      <formula>8.25</formula>
      <formula>8.5</formula>
    </cfRule>
    <cfRule type="cellIs" dxfId="2197" priority="812" operator="between">
      <formula>8.5</formula>
      <formula>8.75</formula>
    </cfRule>
    <cfRule type="cellIs" dxfId="2196" priority="813" operator="between">
      <formula>8.75</formula>
      <formula>9</formula>
    </cfRule>
    <cfRule type="cellIs" dxfId="2195" priority="814" operator="between">
      <formula>9</formula>
      <formula>9.25</formula>
    </cfRule>
    <cfRule type="cellIs" dxfId="2194" priority="815" operator="between">
      <formula>9.25</formula>
      <formula>9.5</formula>
    </cfRule>
    <cfRule type="cellIs" dxfId="2193" priority="816" operator="lessThan">
      <formula>1</formula>
    </cfRule>
  </conditionalFormatting>
  <conditionalFormatting sqref="W30">
    <cfRule type="cellIs" dxfId="2192" priority="817" operator="between">
      <formula>1</formula>
      <formula>7</formula>
    </cfRule>
    <cfRule type="cellIs" dxfId="2191" priority="818" operator="equal">
      <formula>7.25</formula>
    </cfRule>
    <cfRule type="cellIs" dxfId="2190" priority="819" operator="equal">
      <formula>7.5</formula>
    </cfRule>
    <cfRule type="cellIs" dxfId="2189" priority="820" operator="equal">
      <formula>7.75</formula>
    </cfRule>
    <cfRule type="cellIs" dxfId="2188" priority="821" operator="equal">
      <formula>8</formula>
    </cfRule>
    <cfRule type="cellIs" dxfId="2187" priority="822" operator="equal">
      <formula>8.25</formula>
    </cfRule>
    <cfRule type="cellIs" dxfId="2186" priority="823" operator="equal">
      <formula>8.5</formula>
    </cfRule>
    <cfRule type="cellIs" dxfId="2185" priority="824" operator="equal">
      <formula>8.75</formula>
    </cfRule>
    <cfRule type="cellIs" dxfId="2184" priority="825" operator="equal">
      <formula>9</formula>
    </cfRule>
    <cfRule type="cellIs" dxfId="2183" priority="826" operator="equal">
      <formula>9.25</formula>
    </cfRule>
    <cfRule type="cellIs" dxfId="2182" priority="827" operator="greaterThanOrEqual">
      <formula>9.5</formula>
    </cfRule>
    <cfRule type="cellIs" dxfId="2181" priority="828" operator="equal">
      <formula>7</formula>
    </cfRule>
    <cfRule type="cellIs" dxfId="2180" priority="829" operator="between">
      <formula>7</formula>
      <formula>7.25</formula>
    </cfRule>
    <cfRule type="cellIs" dxfId="2179" priority="830" operator="between">
      <formula>7.25</formula>
      <formula>7.5</formula>
    </cfRule>
    <cfRule type="cellIs" dxfId="2178" priority="831" operator="between">
      <formula>7.5</formula>
      <formula>7.75</formula>
    </cfRule>
    <cfRule type="cellIs" dxfId="2177" priority="832" operator="between">
      <formula>7.75</formula>
      <formula>8</formula>
    </cfRule>
    <cfRule type="cellIs" dxfId="2176" priority="833" operator="between">
      <formula>8</formula>
      <formula>8.25</formula>
    </cfRule>
    <cfRule type="cellIs" dxfId="2175" priority="834" operator="between">
      <formula>8.25</formula>
      <formula>8.5</formula>
    </cfRule>
    <cfRule type="cellIs" dxfId="2174" priority="835" operator="between">
      <formula>8.5</formula>
      <formula>8.75</formula>
    </cfRule>
    <cfRule type="cellIs" dxfId="2173" priority="836" operator="between">
      <formula>8.75</formula>
      <formula>9</formula>
    </cfRule>
    <cfRule type="cellIs" dxfId="2172" priority="837" operator="between">
      <formula>9</formula>
      <formula>9.25</formula>
    </cfRule>
    <cfRule type="cellIs" dxfId="2171" priority="838" operator="between">
      <formula>9.25</formula>
      <formula>9.5</formula>
    </cfRule>
    <cfRule type="cellIs" dxfId="2170" priority="839" operator="lessThan">
      <formula>1</formula>
    </cfRule>
  </conditionalFormatting>
  <conditionalFormatting sqref="X30">
    <cfRule type="cellIs" dxfId="2169" priority="840" operator="between">
      <formula>1</formula>
      <formula>7</formula>
    </cfRule>
    <cfRule type="cellIs" dxfId="2168" priority="841" operator="equal">
      <formula>7.25</formula>
    </cfRule>
    <cfRule type="cellIs" dxfId="2167" priority="842" operator="equal">
      <formula>7.5</formula>
    </cfRule>
    <cfRule type="cellIs" dxfId="2166" priority="843" operator="equal">
      <formula>7.75</formula>
    </cfRule>
    <cfRule type="cellIs" dxfId="2165" priority="844" operator="equal">
      <formula>8</formula>
    </cfRule>
    <cfRule type="cellIs" dxfId="2164" priority="845" operator="equal">
      <formula>8.25</formula>
    </cfRule>
    <cfRule type="cellIs" dxfId="2163" priority="846" operator="equal">
      <formula>8.5</formula>
    </cfRule>
    <cfRule type="cellIs" dxfId="2162" priority="847" operator="equal">
      <formula>8.75</formula>
    </cfRule>
    <cfRule type="cellIs" dxfId="2161" priority="848" operator="equal">
      <formula>9</formula>
    </cfRule>
    <cfRule type="cellIs" dxfId="2160" priority="849" operator="equal">
      <formula>9.25</formula>
    </cfRule>
    <cfRule type="cellIs" dxfId="2159" priority="850" operator="greaterThanOrEqual">
      <formula>9.5</formula>
    </cfRule>
    <cfRule type="cellIs" dxfId="2158" priority="851" operator="equal">
      <formula>7</formula>
    </cfRule>
    <cfRule type="cellIs" dxfId="2157" priority="852" operator="between">
      <formula>7</formula>
      <formula>7.25</formula>
    </cfRule>
    <cfRule type="cellIs" dxfId="2156" priority="853" operator="between">
      <formula>7.25</formula>
      <formula>7.5</formula>
    </cfRule>
    <cfRule type="cellIs" dxfId="2155" priority="854" operator="between">
      <formula>7.5</formula>
      <formula>7.75</formula>
    </cfRule>
    <cfRule type="cellIs" dxfId="2154" priority="855" operator="between">
      <formula>7.75</formula>
      <formula>8</formula>
    </cfRule>
    <cfRule type="cellIs" dxfId="2153" priority="856" operator="between">
      <formula>8</formula>
      <formula>8.25</formula>
    </cfRule>
    <cfRule type="cellIs" dxfId="2152" priority="857" operator="between">
      <formula>8.25</formula>
      <formula>8.5</formula>
    </cfRule>
    <cfRule type="cellIs" dxfId="2151" priority="858" operator="between">
      <formula>8.5</formula>
      <formula>8.75</formula>
    </cfRule>
    <cfRule type="cellIs" dxfId="2150" priority="859" operator="between">
      <formula>8.75</formula>
      <formula>9</formula>
    </cfRule>
    <cfRule type="cellIs" dxfId="2149" priority="860" operator="between">
      <formula>9</formula>
      <formula>9.25</formula>
    </cfRule>
    <cfRule type="cellIs" dxfId="2148" priority="861" operator="between">
      <formula>9.25</formula>
      <formula>9.5</formula>
    </cfRule>
    <cfRule type="cellIs" dxfId="2147" priority="862" operator="lessThan">
      <formula>1</formula>
    </cfRule>
  </conditionalFormatting>
  <conditionalFormatting sqref="Y30">
    <cfRule type="cellIs" dxfId="2146" priority="863" operator="between">
      <formula>1</formula>
      <formula>7</formula>
    </cfRule>
    <cfRule type="cellIs" dxfId="2145" priority="864" operator="equal">
      <formula>7.25</formula>
    </cfRule>
    <cfRule type="cellIs" dxfId="2144" priority="865" operator="equal">
      <formula>7.5</formula>
    </cfRule>
    <cfRule type="cellIs" dxfId="2143" priority="866" operator="equal">
      <formula>7.75</formula>
    </cfRule>
    <cfRule type="cellIs" dxfId="2142" priority="867" operator="equal">
      <formula>8</formula>
    </cfRule>
    <cfRule type="cellIs" dxfId="2141" priority="868" operator="equal">
      <formula>8.25</formula>
    </cfRule>
    <cfRule type="cellIs" dxfId="2140" priority="869" operator="equal">
      <formula>8.5</formula>
    </cfRule>
    <cfRule type="cellIs" dxfId="2139" priority="870" operator="equal">
      <formula>8.75</formula>
    </cfRule>
    <cfRule type="cellIs" dxfId="2138" priority="871" operator="equal">
      <formula>9</formula>
    </cfRule>
    <cfRule type="cellIs" dxfId="2137" priority="872" operator="equal">
      <formula>9.25</formula>
    </cfRule>
    <cfRule type="cellIs" dxfId="2136" priority="873" operator="greaterThanOrEqual">
      <formula>9.5</formula>
    </cfRule>
    <cfRule type="cellIs" dxfId="2135" priority="874" operator="equal">
      <formula>7</formula>
    </cfRule>
    <cfRule type="cellIs" dxfId="2134" priority="875" operator="between">
      <formula>7</formula>
      <formula>7.25</formula>
    </cfRule>
    <cfRule type="cellIs" dxfId="2133" priority="876" operator="between">
      <formula>7.25</formula>
      <formula>7.5</formula>
    </cfRule>
    <cfRule type="cellIs" dxfId="2132" priority="877" operator="between">
      <formula>7.5</formula>
      <formula>7.75</formula>
    </cfRule>
    <cfRule type="cellIs" dxfId="2131" priority="878" operator="between">
      <formula>7.75</formula>
      <formula>8</formula>
    </cfRule>
    <cfRule type="cellIs" dxfId="2130" priority="879" operator="between">
      <formula>8</formula>
      <formula>8.25</formula>
    </cfRule>
    <cfRule type="cellIs" dxfId="2129" priority="880" operator="between">
      <formula>8.25</formula>
      <formula>8.5</formula>
    </cfRule>
    <cfRule type="cellIs" dxfId="2128" priority="881" operator="between">
      <formula>8.5</formula>
      <formula>8.75</formula>
    </cfRule>
    <cfRule type="cellIs" dxfId="2127" priority="882" operator="between">
      <formula>8.75</formula>
      <formula>9</formula>
    </cfRule>
    <cfRule type="cellIs" dxfId="2126" priority="883" operator="between">
      <formula>9</formula>
      <formula>9.25</formula>
    </cfRule>
    <cfRule type="cellIs" dxfId="2125" priority="884" operator="between">
      <formula>9.25</formula>
      <formula>9.5</formula>
    </cfRule>
    <cfRule type="cellIs" dxfId="2124" priority="885" operator="lessThan">
      <formula>1</formula>
    </cfRule>
  </conditionalFormatting>
  <conditionalFormatting sqref="Z30">
    <cfRule type="cellIs" dxfId="2123" priority="886" operator="between">
      <formula>1</formula>
      <formula>7</formula>
    </cfRule>
    <cfRule type="cellIs" dxfId="2122" priority="887" operator="equal">
      <formula>7.25</formula>
    </cfRule>
    <cfRule type="cellIs" dxfId="2121" priority="888" operator="equal">
      <formula>7.5</formula>
    </cfRule>
    <cfRule type="cellIs" dxfId="2120" priority="889" operator="equal">
      <formula>7.75</formula>
    </cfRule>
    <cfRule type="cellIs" dxfId="2119" priority="890" operator="equal">
      <formula>8</formula>
    </cfRule>
    <cfRule type="cellIs" dxfId="2118" priority="891" operator="equal">
      <formula>8.25</formula>
    </cfRule>
    <cfRule type="cellIs" dxfId="2117" priority="892" operator="equal">
      <formula>8.5</formula>
    </cfRule>
    <cfRule type="cellIs" dxfId="2116" priority="893" operator="equal">
      <formula>8.75</formula>
    </cfRule>
    <cfRule type="cellIs" dxfId="2115" priority="894" operator="equal">
      <formula>9</formula>
    </cfRule>
    <cfRule type="cellIs" dxfId="2114" priority="895" operator="equal">
      <formula>9.25</formula>
    </cfRule>
    <cfRule type="cellIs" dxfId="2113" priority="896" operator="greaterThanOrEqual">
      <formula>9.5</formula>
    </cfRule>
    <cfRule type="cellIs" dxfId="2112" priority="897" operator="equal">
      <formula>7</formula>
    </cfRule>
    <cfRule type="cellIs" dxfId="2111" priority="898" operator="between">
      <formula>7</formula>
      <formula>7.25</formula>
    </cfRule>
    <cfRule type="cellIs" dxfId="2110" priority="899" operator="between">
      <formula>7.25</formula>
      <formula>7.5</formula>
    </cfRule>
    <cfRule type="cellIs" dxfId="2109" priority="900" operator="between">
      <formula>7.5</formula>
      <formula>7.75</formula>
    </cfRule>
    <cfRule type="cellIs" dxfId="2108" priority="901" operator="between">
      <formula>7.75</formula>
      <formula>8</formula>
    </cfRule>
    <cfRule type="cellIs" dxfId="2107" priority="902" operator="between">
      <formula>8</formula>
      <formula>8.25</formula>
    </cfRule>
    <cfRule type="cellIs" dxfId="2106" priority="903" operator="between">
      <formula>8.25</formula>
      <formula>8.5</formula>
    </cfRule>
    <cfRule type="cellIs" dxfId="2105" priority="904" operator="between">
      <formula>8.5</formula>
      <formula>8.75</formula>
    </cfRule>
    <cfRule type="cellIs" dxfId="2104" priority="905" operator="between">
      <formula>8.75</formula>
      <formula>9</formula>
    </cfRule>
    <cfRule type="cellIs" dxfId="2103" priority="906" operator="between">
      <formula>9</formula>
      <formula>9.25</formula>
    </cfRule>
    <cfRule type="cellIs" dxfId="2102" priority="907" operator="between">
      <formula>9.25</formula>
      <formula>9.5</formula>
    </cfRule>
    <cfRule type="cellIs" dxfId="2101" priority="908" operator="lessThan">
      <formula>1</formula>
    </cfRule>
  </conditionalFormatting>
  <conditionalFormatting sqref="T5:Z14">
    <cfRule type="cellIs" dxfId="2100" priority="1208" operator="equal">
      <formula>0</formula>
    </cfRule>
  </conditionalFormatting>
  <conditionalFormatting sqref="AC30">
    <cfRule type="cellIs" dxfId="2099" priority="1209" operator="between">
      <formula>1</formula>
      <formula>7</formula>
    </cfRule>
    <cfRule type="cellIs" dxfId="2098" priority="1210" operator="equal">
      <formula>7.25</formula>
    </cfRule>
    <cfRule type="cellIs" dxfId="2097" priority="1211" operator="equal">
      <formula>7.5</formula>
    </cfRule>
    <cfRule type="cellIs" dxfId="2096" priority="1212" operator="equal">
      <formula>7.75</formula>
    </cfRule>
    <cfRule type="cellIs" dxfId="2095" priority="1213" operator="equal">
      <formula>8</formula>
    </cfRule>
    <cfRule type="cellIs" dxfId="2094" priority="1214" operator="equal">
      <formula>8.25</formula>
    </cfRule>
    <cfRule type="cellIs" dxfId="2093" priority="1215" operator="equal">
      <formula>8.5</formula>
    </cfRule>
    <cfRule type="cellIs" dxfId="2092" priority="1216" operator="equal">
      <formula>8.75</formula>
    </cfRule>
    <cfRule type="cellIs" dxfId="2091" priority="1217" operator="equal">
      <formula>9</formula>
    </cfRule>
    <cfRule type="cellIs" dxfId="2090" priority="1218" operator="equal">
      <formula>9.25</formula>
    </cfRule>
    <cfRule type="cellIs" dxfId="2089" priority="1219" operator="greaterThanOrEqual">
      <formula>9.5</formula>
    </cfRule>
    <cfRule type="cellIs" dxfId="2088" priority="1220" operator="equal">
      <formula>7</formula>
    </cfRule>
    <cfRule type="cellIs" dxfId="2087" priority="1221" operator="between">
      <formula>7</formula>
      <formula>7.25</formula>
    </cfRule>
    <cfRule type="cellIs" dxfId="2086" priority="1222" operator="between">
      <formula>7.25</formula>
      <formula>7.5</formula>
    </cfRule>
    <cfRule type="cellIs" dxfId="2085" priority="1223" operator="between">
      <formula>7.5</formula>
      <formula>7.75</formula>
    </cfRule>
    <cfRule type="cellIs" dxfId="2084" priority="1224" operator="between">
      <formula>7.75</formula>
      <formula>8</formula>
    </cfRule>
    <cfRule type="cellIs" dxfId="2083" priority="1225" operator="between">
      <formula>8</formula>
      <formula>8.25</formula>
    </cfRule>
    <cfRule type="cellIs" dxfId="2082" priority="1226" operator="between">
      <formula>8.25</formula>
      <formula>8.5</formula>
    </cfRule>
    <cfRule type="cellIs" dxfId="2081" priority="1227" operator="between">
      <formula>8.5</formula>
      <formula>8.75</formula>
    </cfRule>
    <cfRule type="cellIs" dxfId="2080" priority="1228" operator="between">
      <formula>8.75</formula>
      <formula>9</formula>
    </cfRule>
    <cfRule type="cellIs" dxfId="2079" priority="1229" operator="between">
      <formula>9</formula>
      <formula>9.25</formula>
    </cfRule>
    <cfRule type="cellIs" dxfId="2078" priority="1230" operator="between">
      <formula>9.25</formula>
      <formula>9.5</formula>
    </cfRule>
    <cfRule type="cellIs" dxfId="2077" priority="1231" operator="lessThan">
      <formula>1</formula>
    </cfRule>
  </conditionalFormatting>
  <conditionalFormatting sqref="B7 B13 B19 B25 B31 B37 B43">
    <cfRule type="cellIs" dxfId="2076" priority="1232" operator="equal">
      <formula>"6:0"</formula>
    </cfRule>
    <cfRule type="cellIs" dxfId="2075" priority="1233" operator="equal">
      <formula>"6:2"</formula>
    </cfRule>
    <cfRule type="cellIs" dxfId="2074" priority="1234" operator="equal">
      <formula>"6:4"</formula>
    </cfRule>
    <cfRule type="cellIs" dxfId="2073" priority="1235" operator="equal">
      <formula>"7:1"</formula>
    </cfRule>
    <cfRule type="cellIs" dxfId="2072" priority="1236" operator="equal">
      <formula>"7:3"</formula>
    </cfRule>
    <cfRule type="cellIs" dxfId="2071" priority="1237" operator="equal">
      <formula>"5:5"</formula>
    </cfRule>
    <cfRule type="cellIs" dxfId="2070" priority="1238" operator="equal">
      <formula>"0:6"</formula>
    </cfRule>
    <cfRule type="cellIs" dxfId="2069" priority="1239" operator="equal">
      <formula>"2:6"</formula>
    </cfRule>
    <cfRule type="cellIs" dxfId="2068" priority="1240" operator="equal">
      <formula>"4:6"</formula>
    </cfRule>
    <cfRule type="cellIs" dxfId="2067" priority="1241" operator="equal">
      <formula>"1:7"</formula>
    </cfRule>
    <cfRule type="cellIs" dxfId="2066" priority="1242" operator="equal">
      <formula>"3:7"</formula>
    </cfRule>
  </conditionalFormatting>
  <conditionalFormatting sqref="AC19:AC28">
    <cfRule type="cellIs" dxfId="2065" priority="714" operator="equal">
      <formula>0</formula>
    </cfRule>
  </conditionalFormatting>
  <conditionalFormatting sqref="T19:T28">
    <cfRule type="cellIs" dxfId="2064" priority="722" operator="equal">
      <formula>0</formula>
    </cfRule>
  </conditionalFormatting>
  <conditionalFormatting sqref="U19:U28">
    <cfRule type="cellIs" dxfId="2063" priority="721" operator="equal">
      <formula>0</formula>
    </cfRule>
  </conditionalFormatting>
  <conditionalFormatting sqref="V19:V28">
    <cfRule type="cellIs" dxfId="2062" priority="720" operator="equal">
      <formula>0</formula>
    </cfRule>
  </conditionalFormatting>
  <conditionalFormatting sqref="W19:W28">
    <cfRule type="cellIs" dxfId="2061" priority="719" operator="equal">
      <formula>0</formula>
    </cfRule>
  </conditionalFormatting>
  <conditionalFormatting sqref="X19:X28">
    <cfRule type="cellIs" dxfId="2060" priority="718" operator="equal">
      <formula>0</formula>
    </cfRule>
  </conditionalFormatting>
  <conditionalFormatting sqref="Y19:Y28">
    <cfRule type="cellIs" dxfId="2059" priority="717" operator="equal">
      <formula>0</formula>
    </cfRule>
  </conditionalFormatting>
  <conditionalFormatting sqref="Z19:Z28">
    <cfRule type="cellIs" dxfId="2058" priority="716" operator="equal">
      <formula>0</formula>
    </cfRule>
  </conditionalFormatting>
  <conditionalFormatting sqref="AB19:AB28">
    <cfRule type="cellIs" dxfId="2057" priority="715" operator="equal">
      <formula>0</formula>
    </cfRule>
  </conditionalFormatting>
  <conditionalFormatting sqref="O13">
    <cfRule type="cellIs" dxfId="2056" priority="277" operator="between">
      <formula>1</formula>
      <formula>7</formula>
    </cfRule>
    <cfRule type="cellIs" dxfId="2055" priority="278" operator="equal">
      <formula>7.25</formula>
    </cfRule>
    <cfRule type="cellIs" dxfId="2054" priority="279" operator="equal">
      <formula>7.5</formula>
    </cfRule>
    <cfRule type="cellIs" dxfId="2053" priority="280" operator="equal">
      <formula>7.75</formula>
    </cfRule>
    <cfRule type="cellIs" dxfId="2052" priority="281" operator="equal">
      <formula>8</formula>
    </cfRule>
    <cfRule type="cellIs" dxfId="2051" priority="282" operator="equal">
      <formula>8.25</formula>
    </cfRule>
    <cfRule type="cellIs" dxfId="2050" priority="283" operator="equal">
      <formula>8.5</formula>
    </cfRule>
    <cfRule type="cellIs" dxfId="2049" priority="284" operator="equal">
      <formula>8.75</formula>
    </cfRule>
    <cfRule type="cellIs" dxfId="2048" priority="285" operator="equal">
      <formula>9</formula>
    </cfRule>
    <cfRule type="cellIs" dxfId="2047" priority="286" operator="equal">
      <formula>9.25</formula>
    </cfRule>
    <cfRule type="cellIs" dxfId="2046" priority="287" operator="greaterThanOrEqual">
      <formula>9.5</formula>
    </cfRule>
    <cfRule type="cellIs" dxfId="2045" priority="288" operator="equal">
      <formula>7</formula>
    </cfRule>
    <cfRule type="cellIs" dxfId="2044" priority="289" operator="between">
      <formula>7</formula>
      <formula>7.25</formula>
    </cfRule>
    <cfRule type="cellIs" dxfId="2043" priority="290" operator="between">
      <formula>7.25</formula>
      <formula>7.5</formula>
    </cfRule>
    <cfRule type="cellIs" dxfId="2042" priority="291" operator="between">
      <formula>7.5</formula>
      <formula>7.75</formula>
    </cfRule>
    <cfRule type="cellIs" dxfId="2041" priority="292" operator="between">
      <formula>7.75</formula>
      <formula>8</formula>
    </cfRule>
    <cfRule type="cellIs" dxfId="2040" priority="293" operator="between">
      <formula>8</formula>
      <formula>8.25</formula>
    </cfRule>
    <cfRule type="cellIs" dxfId="2039" priority="294" operator="between">
      <formula>8.25</formula>
      <formula>8.5</formula>
    </cfRule>
    <cfRule type="cellIs" dxfId="2038" priority="295" operator="between">
      <formula>8.5</formula>
      <formula>8.75</formula>
    </cfRule>
    <cfRule type="cellIs" dxfId="2037" priority="296" operator="between">
      <formula>8.75</formula>
      <formula>9</formula>
    </cfRule>
    <cfRule type="cellIs" dxfId="2036" priority="297" operator="between">
      <formula>9</formula>
      <formula>9.25</formula>
    </cfRule>
    <cfRule type="cellIs" dxfId="2035" priority="298" operator="between">
      <formula>9.25</formula>
      <formula>9.5</formula>
    </cfRule>
    <cfRule type="cellIs" dxfId="2034" priority="299" operator="lessThan">
      <formula>1</formula>
    </cfRule>
  </conditionalFormatting>
  <conditionalFormatting sqref="P19">
    <cfRule type="cellIs" dxfId="2033" priority="139" operator="between">
      <formula>1</formula>
      <formula>7</formula>
    </cfRule>
    <cfRule type="cellIs" dxfId="2032" priority="140" operator="equal">
      <formula>7.25</formula>
    </cfRule>
    <cfRule type="cellIs" dxfId="2031" priority="141" operator="equal">
      <formula>7.5</formula>
    </cfRule>
    <cfRule type="cellIs" dxfId="2030" priority="142" operator="equal">
      <formula>7.75</formula>
    </cfRule>
    <cfRule type="cellIs" dxfId="2029" priority="143" operator="equal">
      <formula>8</formula>
    </cfRule>
    <cfRule type="cellIs" dxfId="2028" priority="144" operator="equal">
      <formula>8.25</formula>
    </cfRule>
    <cfRule type="cellIs" dxfId="2027" priority="145" operator="equal">
      <formula>8.5</formula>
    </cfRule>
    <cfRule type="cellIs" dxfId="2026" priority="146" operator="equal">
      <formula>8.75</formula>
    </cfRule>
    <cfRule type="cellIs" dxfId="2025" priority="147" operator="equal">
      <formula>9</formula>
    </cfRule>
    <cfRule type="cellIs" dxfId="2024" priority="148" operator="equal">
      <formula>9.25</formula>
    </cfRule>
    <cfRule type="cellIs" dxfId="2023" priority="149" operator="greaterThanOrEqual">
      <formula>9.5</formula>
    </cfRule>
    <cfRule type="cellIs" dxfId="2022" priority="150" operator="equal">
      <formula>7</formula>
    </cfRule>
    <cfRule type="cellIs" dxfId="2021" priority="151" operator="between">
      <formula>7</formula>
      <formula>7.25</formula>
    </cfRule>
    <cfRule type="cellIs" dxfId="2020" priority="152" operator="between">
      <formula>7.25</formula>
      <formula>7.5</formula>
    </cfRule>
    <cfRule type="cellIs" dxfId="2019" priority="153" operator="between">
      <formula>7.5</formula>
      <formula>7.75</formula>
    </cfRule>
    <cfRule type="cellIs" dxfId="2018" priority="154" operator="between">
      <formula>7.75</formula>
      <formula>8</formula>
    </cfRule>
    <cfRule type="cellIs" dxfId="2017" priority="155" operator="between">
      <formula>8</formula>
      <formula>8.25</formula>
    </cfRule>
    <cfRule type="cellIs" dxfId="2016" priority="156" operator="between">
      <formula>8.25</formula>
      <formula>8.5</formula>
    </cfRule>
    <cfRule type="cellIs" dxfId="2015" priority="157" operator="between">
      <formula>8.5</formula>
      <formula>8.75</formula>
    </cfRule>
    <cfRule type="cellIs" dxfId="2014" priority="158" operator="between">
      <formula>8.75</formula>
      <formula>9</formula>
    </cfRule>
    <cfRule type="cellIs" dxfId="2013" priority="159" operator="between">
      <formula>9</formula>
      <formula>9.25</formula>
    </cfRule>
    <cfRule type="cellIs" dxfId="2012" priority="160" operator="between">
      <formula>9.25</formula>
      <formula>9.5</formula>
    </cfRule>
    <cfRule type="cellIs" dxfId="2011" priority="161" operator="lessThan">
      <formula>1</formula>
    </cfRule>
  </conditionalFormatting>
  <conditionalFormatting sqref="P43">
    <cfRule type="cellIs" dxfId="2010" priority="1" operator="between">
      <formula>1</formula>
      <formula>7</formula>
    </cfRule>
    <cfRule type="cellIs" dxfId="2009" priority="2" operator="equal">
      <formula>7.25</formula>
    </cfRule>
    <cfRule type="cellIs" dxfId="2008" priority="3" operator="equal">
      <formula>7.5</formula>
    </cfRule>
    <cfRule type="cellIs" dxfId="2007" priority="4" operator="equal">
      <formula>7.75</formula>
    </cfRule>
    <cfRule type="cellIs" dxfId="2006" priority="5" operator="equal">
      <formula>8</formula>
    </cfRule>
    <cfRule type="cellIs" dxfId="2005" priority="6" operator="equal">
      <formula>8.25</formula>
    </cfRule>
    <cfRule type="cellIs" dxfId="2004" priority="7" operator="equal">
      <formula>8.5</formula>
    </cfRule>
    <cfRule type="cellIs" dxfId="2003" priority="8" operator="equal">
      <formula>8.75</formula>
    </cfRule>
    <cfRule type="cellIs" dxfId="2002" priority="9" operator="equal">
      <formula>9</formula>
    </cfRule>
    <cfRule type="cellIs" dxfId="2001" priority="10" operator="equal">
      <formula>9.25</formula>
    </cfRule>
    <cfRule type="cellIs" dxfId="2000" priority="11" operator="greaterThanOrEqual">
      <formula>9.5</formula>
    </cfRule>
    <cfRule type="cellIs" dxfId="1999" priority="12" operator="equal">
      <formula>7</formula>
    </cfRule>
    <cfRule type="cellIs" dxfId="1998" priority="13" operator="between">
      <formula>7</formula>
      <formula>7.25</formula>
    </cfRule>
    <cfRule type="cellIs" dxfId="1997" priority="14" operator="between">
      <formula>7.25</formula>
      <formula>7.5</formula>
    </cfRule>
    <cfRule type="cellIs" dxfId="1996" priority="15" operator="between">
      <formula>7.5</formula>
      <formula>7.75</formula>
    </cfRule>
    <cfRule type="cellIs" dxfId="1995" priority="16" operator="between">
      <formula>7.75</formula>
      <formula>8</formula>
    </cfRule>
    <cfRule type="cellIs" dxfId="1994" priority="17" operator="between">
      <formula>8</formula>
      <formula>8.25</formula>
    </cfRule>
    <cfRule type="cellIs" dxfId="1993" priority="18" operator="between">
      <formula>8.25</formula>
      <formula>8.5</formula>
    </cfRule>
    <cfRule type="cellIs" dxfId="1992" priority="19" operator="between">
      <formula>8.5</formula>
      <formula>8.75</formula>
    </cfRule>
    <cfRule type="cellIs" dxfId="1991" priority="20" operator="between">
      <formula>8.75</formula>
      <formula>9</formula>
    </cfRule>
    <cfRule type="cellIs" dxfId="1990" priority="21" operator="between">
      <formula>9</formula>
      <formula>9.25</formula>
    </cfRule>
    <cfRule type="cellIs" dxfId="1989" priority="22" operator="between">
      <formula>9.25</formula>
      <formula>9.5</formula>
    </cfRule>
    <cfRule type="cellIs" dxfId="1988" priority="23" operator="lessThan">
      <formula>1</formula>
    </cfRule>
  </conditionalFormatting>
  <conditionalFormatting sqref="O25">
    <cfRule type="cellIs" dxfId="1987" priority="231" operator="between">
      <formula>1</formula>
      <formula>7</formula>
    </cfRule>
    <cfRule type="cellIs" dxfId="1986" priority="232" operator="equal">
      <formula>7.25</formula>
    </cfRule>
    <cfRule type="cellIs" dxfId="1985" priority="233" operator="equal">
      <formula>7.5</formula>
    </cfRule>
    <cfRule type="cellIs" dxfId="1984" priority="234" operator="equal">
      <formula>7.75</formula>
    </cfRule>
    <cfRule type="cellIs" dxfId="1983" priority="235" operator="equal">
      <formula>8</formula>
    </cfRule>
    <cfRule type="cellIs" dxfId="1982" priority="236" operator="equal">
      <formula>8.25</formula>
    </cfRule>
    <cfRule type="cellIs" dxfId="1981" priority="237" operator="equal">
      <formula>8.5</formula>
    </cfRule>
    <cfRule type="cellIs" dxfId="1980" priority="238" operator="equal">
      <formula>8.75</formula>
    </cfRule>
    <cfRule type="cellIs" dxfId="1979" priority="239" operator="equal">
      <formula>9</formula>
    </cfRule>
    <cfRule type="cellIs" dxfId="1978" priority="240" operator="equal">
      <formula>9.25</formula>
    </cfRule>
    <cfRule type="cellIs" dxfId="1977" priority="241" operator="greaterThanOrEqual">
      <formula>9.5</formula>
    </cfRule>
    <cfRule type="cellIs" dxfId="1976" priority="242" operator="equal">
      <formula>7</formula>
    </cfRule>
    <cfRule type="cellIs" dxfId="1975" priority="243" operator="between">
      <formula>7</formula>
      <formula>7.25</formula>
    </cfRule>
    <cfRule type="cellIs" dxfId="1974" priority="244" operator="between">
      <formula>7.25</formula>
      <formula>7.5</formula>
    </cfRule>
    <cfRule type="cellIs" dxfId="1973" priority="245" operator="between">
      <formula>7.5</formula>
      <formula>7.75</formula>
    </cfRule>
    <cfRule type="cellIs" dxfId="1972" priority="246" operator="between">
      <formula>7.75</formula>
      <formula>8</formula>
    </cfRule>
    <cfRule type="cellIs" dxfId="1971" priority="247" operator="between">
      <formula>8</formula>
      <formula>8.25</formula>
    </cfRule>
    <cfRule type="cellIs" dxfId="1970" priority="248" operator="between">
      <formula>8.25</formula>
      <formula>8.5</formula>
    </cfRule>
    <cfRule type="cellIs" dxfId="1969" priority="249" operator="between">
      <formula>8.5</formula>
      <formula>8.75</formula>
    </cfRule>
    <cfRule type="cellIs" dxfId="1968" priority="250" operator="between">
      <formula>8.75</formula>
      <formula>9</formula>
    </cfRule>
    <cfRule type="cellIs" dxfId="1967" priority="251" operator="between">
      <formula>9</formula>
      <formula>9.25</formula>
    </cfRule>
    <cfRule type="cellIs" dxfId="1966" priority="252" operator="between">
      <formula>9.25</formula>
      <formula>9.5</formula>
    </cfRule>
    <cfRule type="cellIs" dxfId="1965" priority="253" operator="lessThan">
      <formula>1</formula>
    </cfRule>
  </conditionalFormatting>
  <conditionalFormatting sqref="O7">
    <cfRule type="cellIs" dxfId="1964" priority="553" operator="between">
      <formula>1</formula>
      <formula>7</formula>
    </cfRule>
    <cfRule type="cellIs" dxfId="1963" priority="554" operator="equal">
      <formula>7.25</formula>
    </cfRule>
    <cfRule type="cellIs" dxfId="1962" priority="555" operator="equal">
      <formula>7.5</formula>
    </cfRule>
    <cfRule type="cellIs" dxfId="1961" priority="556" operator="equal">
      <formula>7.75</formula>
    </cfRule>
    <cfRule type="cellIs" dxfId="1960" priority="557" operator="equal">
      <formula>8</formula>
    </cfRule>
    <cfRule type="cellIs" dxfId="1959" priority="558" operator="equal">
      <formula>8.25</formula>
    </cfRule>
    <cfRule type="cellIs" dxfId="1958" priority="559" operator="equal">
      <formula>8.5</formula>
    </cfRule>
    <cfRule type="cellIs" dxfId="1957" priority="560" operator="equal">
      <formula>8.75</formula>
    </cfRule>
    <cfRule type="cellIs" dxfId="1956" priority="561" operator="equal">
      <formula>9</formula>
    </cfRule>
    <cfRule type="cellIs" dxfId="1955" priority="562" operator="equal">
      <formula>9.25</formula>
    </cfRule>
    <cfRule type="cellIs" dxfId="1954" priority="563" operator="greaterThanOrEqual">
      <formula>9.5</formula>
    </cfRule>
    <cfRule type="cellIs" dxfId="1953" priority="564" operator="equal">
      <formula>7</formula>
    </cfRule>
    <cfRule type="cellIs" dxfId="1952" priority="565" operator="between">
      <formula>7</formula>
      <formula>7.25</formula>
    </cfRule>
    <cfRule type="cellIs" dxfId="1951" priority="566" operator="between">
      <formula>7.25</formula>
      <formula>7.5</formula>
    </cfRule>
    <cfRule type="cellIs" dxfId="1950" priority="567" operator="between">
      <formula>7.5</formula>
      <formula>7.75</formula>
    </cfRule>
    <cfRule type="cellIs" dxfId="1949" priority="568" operator="between">
      <formula>7.75</formula>
      <formula>8</formula>
    </cfRule>
    <cfRule type="cellIs" dxfId="1948" priority="569" operator="between">
      <formula>8</formula>
      <formula>8.25</formula>
    </cfRule>
    <cfRule type="cellIs" dxfId="1947" priority="570" operator="between">
      <formula>8.25</formula>
      <formula>8.5</formula>
    </cfRule>
    <cfRule type="cellIs" dxfId="1946" priority="571" operator="between">
      <formula>8.5</formula>
      <formula>8.75</formula>
    </cfRule>
    <cfRule type="cellIs" dxfId="1945" priority="572" operator="between">
      <formula>8.75</formula>
      <formula>9</formula>
    </cfRule>
    <cfRule type="cellIs" dxfId="1944" priority="573" operator="between">
      <formula>9</formula>
      <formula>9.25</formula>
    </cfRule>
    <cfRule type="cellIs" dxfId="1943" priority="574" operator="between">
      <formula>9.25</formula>
      <formula>9.5</formula>
    </cfRule>
    <cfRule type="cellIs" dxfId="1942" priority="575" operator="lessThan">
      <formula>1</formula>
    </cfRule>
  </conditionalFormatting>
  <conditionalFormatting sqref="O37">
    <cfRule type="cellIs" dxfId="1941" priority="70" operator="between">
      <formula>1</formula>
      <formula>7</formula>
    </cfRule>
    <cfRule type="cellIs" dxfId="1940" priority="71" operator="equal">
      <formula>7.25</formula>
    </cfRule>
    <cfRule type="cellIs" dxfId="1939" priority="72" operator="equal">
      <formula>7.5</formula>
    </cfRule>
    <cfRule type="cellIs" dxfId="1938" priority="73" operator="equal">
      <formula>7.75</formula>
    </cfRule>
    <cfRule type="cellIs" dxfId="1937" priority="74" operator="equal">
      <formula>8</formula>
    </cfRule>
    <cfRule type="cellIs" dxfId="1936" priority="75" operator="equal">
      <formula>8.25</formula>
    </cfRule>
    <cfRule type="cellIs" dxfId="1935" priority="76" operator="equal">
      <formula>8.5</formula>
    </cfRule>
    <cfRule type="cellIs" dxfId="1934" priority="77" operator="equal">
      <formula>8.75</formula>
    </cfRule>
    <cfRule type="cellIs" dxfId="1933" priority="78" operator="equal">
      <formula>9</formula>
    </cfRule>
    <cfRule type="cellIs" dxfId="1932" priority="79" operator="equal">
      <formula>9.25</formula>
    </cfRule>
    <cfRule type="cellIs" dxfId="1931" priority="80" operator="greaterThanOrEqual">
      <formula>9.5</formula>
    </cfRule>
    <cfRule type="cellIs" dxfId="1930" priority="81" operator="equal">
      <formula>7</formula>
    </cfRule>
    <cfRule type="cellIs" dxfId="1929" priority="82" operator="between">
      <formula>7</formula>
      <formula>7.25</formula>
    </cfRule>
    <cfRule type="cellIs" dxfId="1928" priority="83" operator="between">
      <formula>7.25</formula>
      <formula>7.5</formula>
    </cfRule>
    <cfRule type="cellIs" dxfId="1927" priority="84" operator="between">
      <formula>7.5</formula>
      <formula>7.75</formula>
    </cfRule>
    <cfRule type="cellIs" dxfId="1926" priority="85" operator="between">
      <formula>7.75</formula>
      <formula>8</formula>
    </cfRule>
    <cfRule type="cellIs" dxfId="1925" priority="86" operator="between">
      <formula>8</formula>
      <formula>8.25</formula>
    </cfRule>
    <cfRule type="cellIs" dxfId="1924" priority="87" operator="between">
      <formula>8.25</formula>
      <formula>8.5</formula>
    </cfRule>
    <cfRule type="cellIs" dxfId="1923" priority="88" operator="between">
      <formula>8.5</formula>
      <formula>8.75</formula>
    </cfRule>
    <cfRule type="cellIs" dxfId="1922" priority="89" operator="between">
      <formula>8.75</formula>
      <formula>9</formula>
    </cfRule>
    <cfRule type="cellIs" dxfId="1921" priority="90" operator="between">
      <formula>9</formula>
      <formula>9.25</formula>
    </cfRule>
    <cfRule type="cellIs" dxfId="1920" priority="91" operator="between">
      <formula>9.25</formula>
      <formula>9.5</formula>
    </cfRule>
    <cfRule type="cellIs" dxfId="1919" priority="92" operator="lessThan">
      <formula>1</formula>
    </cfRule>
  </conditionalFormatting>
  <conditionalFormatting sqref="P37">
    <cfRule type="cellIs" dxfId="1918" priority="24" operator="between">
      <formula>1</formula>
      <formula>7</formula>
    </cfRule>
    <cfRule type="cellIs" dxfId="1917" priority="25" operator="equal">
      <formula>7.25</formula>
    </cfRule>
    <cfRule type="cellIs" dxfId="1916" priority="26" operator="equal">
      <formula>7.5</formula>
    </cfRule>
    <cfRule type="cellIs" dxfId="1915" priority="27" operator="equal">
      <formula>7.75</formula>
    </cfRule>
    <cfRule type="cellIs" dxfId="1914" priority="28" operator="equal">
      <formula>8</formula>
    </cfRule>
    <cfRule type="cellIs" dxfId="1913" priority="29" operator="equal">
      <formula>8.25</formula>
    </cfRule>
    <cfRule type="cellIs" dxfId="1912" priority="30" operator="equal">
      <formula>8.5</formula>
    </cfRule>
    <cfRule type="cellIs" dxfId="1911" priority="31" operator="equal">
      <formula>8.75</formula>
    </cfRule>
    <cfRule type="cellIs" dxfId="1910" priority="32" operator="equal">
      <formula>9</formula>
    </cfRule>
    <cfRule type="cellIs" dxfId="1909" priority="33" operator="equal">
      <formula>9.25</formula>
    </cfRule>
    <cfRule type="cellIs" dxfId="1908" priority="34" operator="greaterThanOrEqual">
      <formula>9.5</formula>
    </cfRule>
    <cfRule type="cellIs" dxfId="1907" priority="35" operator="equal">
      <formula>7</formula>
    </cfRule>
    <cfRule type="cellIs" dxfId="1906" priority="36" operator="between">
      <formula>7</formula>
      <formula>7.25</formula>
    </cfRule>
    <cfRule type="cellIs" dxfId="1905" priority="37" operator="between">
      <formula>7.25</formula>
      <formula>7.5</formula>
    </cfRule>
    <cfRule type="cellIs" dxfId="1904" priority="38" operator="between">
      <formula>7.5</formula>
      <formula>7.75</formula>
    </cfRule>
    <cfRule type="cellIs" dxfId="1903" priority="39" operator="between">
      <formula>7.75</formula>
      <formula>8</formula>
    </cfRule>
    <cfRule type="cellIs" dxfId="1902" priority="40" operator="between">
      <formula>8</formula>
      <formula>8.25</formula>
    </cfRule>
    <cfRule type="cellIs" dxfId="1901" priority="41" operator="between">
      <formula>8.25</formula>
      <formula>8.5</formula>
    </cfRule>
    <cfRule type="cellIs" dxfId="1900" priority="42" operator="between">
      <formula>8.5</formula>
      <formula>8.75</formula>
    </cfRule>
    <cfRule type="cellIs" dxfId="1899" priority="43" operator="between">
      <formula>8.75</formula>
      <formula>9</formula>
    </cfRule>
    <cfRule type="cellIs" dxfId="1898" priority="44" operator="between">
      <formula>9</formula>
      <formula>9.25</formula>
    </cfRule>
    <cfRule type="cellIs" dxfId="1897" priority="45" operator="between">
      <formula>9.25</formula>
      <formula>9.5</formula>
    </cfRule>
    <cfRule type="cellIs" dxfId="1896" priority="46" operator="lessThan">
      <formula>1</formula>
    </cfRule>
  </conditionalFormatting>
  <conditionalFormatting sqref="O19">
    <cfRule type="cellIs" dxfId="1895" priority="254" operator="between">
      <formula>1</formula>
      <formula>7</formula>
    </cfRule>
    <cfRule type="cellIs" dxfId="1894" priority="255" operator="equal">
      <formula>7.25</formula>
    </cfRule>
    <cfRule type="cellIs" dxfId="1893" priority="256" operator="equal">
      <formula>7.5</formula>
    </cfRule>
    <cfRule type="cellIs" dxfId="1892" priority="257" operator="equal">
      <formula>7.75</formula>
    </cfRule>
    <cfRule type="cellIs" dxfId="1891" priority="258" operator="equal">
      <formula>8</formula>
    </cfRule>
    <cfRule type="cellIs" dxfId="1890" priority="259" operator="equal">
      <formula>8.25</formula>
    </cfRule>
    <cfRule type="cellIs" dxfId="1889" priority="260" operator="equal">
      <formula>8.5</formula>
    </cfRule>
    <cfRule type="cellIs" dxfId="1888" priority="261" operator="equal">
      <formula>8.75</formula>
    </cfRule>
    <cfRule type="cellIs" dxfId="1887" priority="262" operator="equal">
      <formula>9</formula>
    </cfRule>
    <cfRule type="cellIs" dxfId="1886" priority="263" operator="equal">
      <formula>9.25</formula>
    </cfRule>
    <cfRule type="cellIs" dxfId="1885" priority="264" operator="greaterThanOrEqual">
      <formula>9.5</formula>
    </cfRule>
    <cfRule type="cellIs" dxfId="1884" priority="265" operator="equal">
      <formula>7</formula>
    </cfRule>
    <cfRule type="cellIs" dxfId="1883" priority="266" operator="between">
      <formula>7</formula>
      <formula>7.25</formula>
    </cfRule>
    <cfRule type="cellIs" dxfId="1882" priority="267" operator="between">
      <formula>7.25</formula>
      <formula>7.5</formula>
    </cfRule>
    <cfRule type="cellIs" dxfId="1881" priority="268" operator="between">
      <formula>7.5</formula>
      <formula>7.75</formula>
    </cfRule>
    <cfRule type="cellIs" dxfId="1880" priority="269" operator="between">
      <formula>7.75</formula>
      <formula>8</formula>
    </cfRule>
    <cfRule type="cellIs" dxfId="1879" priority="270" operator="between">
      <formula>8</formula>
      <formula>8.25</formula>
    </cfRule>
    <cfRule type="cellIs" dxfId="1878" priority="271" operator="between">
      <formula>8.25</formula>
      <formula>8.5</formula>
    </cfRule>
    <cfRule type="cellIs" dxfId="1877" priority="272" operator="between">
      <formula>8.5</formula>
      <formula>8.75</formula>
    </cfRule>
    <cfRule type="cellIs" dxfId="1876" priority="273" operator="between">
      <formula>8.75</formula>
      <formula>9</formula>
    </cfRule>
    <cfRule type="cellIs" dxfId="1875" priority="274" operator="between">
      <formula>9</formula>
      <formula>9.25</formula>
    </cfRule>
    <cfRule type="cellIs" dxfId="1874" priority="275" operator="between">
      <formula>9.25</formula>
      <formula>9.5</formula>
    </cfRule>
    <cfRule type="cellIs" dxfId="1873" priority="276" operator="lessThan">
      <formula>1</formula>
    </cfRule>
  </conditionalFormatting>
  <conditionalFormatting sqref="O43">
    <cfRule type="cellIs" dxfId="1872" priority="47" operator="between">
      <formula>1</formula>
      <formula>7</formula>
    </cfRule>
    <cfRule type="cellIs" dxfId="1871" priority="48" operator="equal">
      <formula>7.25</formula>
    </cfRule>
    <cfRule type="cellIs" dxfId="1870" priority="49" operator="equal">
      <formula>7.5</formula>
    </cfRule>
    <cfRule type="cellIs" dxfId="1869" priority="50" operator="equal">
      <formula>7.75</formula>
    </cfRule>
    <cfRule type="cellIs" dxfId="1868" priority="51" operator="equal">
      <formula>8</formula>
    </cfRule>
    <cfRule type="cellIs" dxfId="1867" priority="52" operator="equal">
      <formula>8.25</formula>
    </cfRule>
    <cfRule type="cellIs" dxfId="1866" priority="53" operator="equal">
      <formula>8.5</formula>
    </cfRule>
    <cfRule type="cellIs" dxfId="1865" priority="54" operator="equal">
      <formula>8.75</formula>
    </cfRule>
    <cfRule type="cellIs" dxfId="1864" priority="55" operator="equal">
      <formula>9</formula>
    </cfRule>
    <cfRule type="cellIs" dxfId="1863" priority="56" operator="equal">
      <formula>9.25</formula>
    </cfRule>
    <cfRule type="cellIs" dxfId="1862" priority="57" operator="greaterThanOrEqual">
      <formula>9.5</formula>
    </cfRule>
    <cfRule type="cellIs" dxfId="1861" priority="58" operator="equal">
      <formula>7</formula>
    </cfRule>
    <cfRule type="cellIs" dxfId="1860" priority="59" operator="between">
      <formula>7</formula>
      <formula>7.25</formula>
    </cfRule>
    <cfRule type="cellIs" dxfId="1859" priority="60" operator="between">
      <formula>7.25</formula>
      <formula>7.5</formula>
    </cfRule>
    <cfRule type="cellIs" dxfId="1858" priority="61" operator="between">
      <formula>7.5</formula>
      <formula>7.75</formula>
    </cfRule>
    <cfRule type="cellIs" dxfId="1857" priority="62" operator="between">
      <formula>7.75</formula>
      <formula>8</formula>
    </cfRule>
    <cfRule type="cellIs" dxfId="1856" priority="63" operator="between">
      <formula>8</formula>
      <formula>8.25</formula>
    </cfRule>
    <cfRule type="cellIs" dxfId="1855" priority="64" operator="between">
      <formula>8.25</formula>
      <formula>8.5</formula>
    </cfRule>
    <cfRule type="cellIs" dxfId="1854" priority="65" operator="between">
      <formula>8.5</formula>
      <formula>8.75</formula>
    </cfRule>
    <cfRule type="cellIs" dxfId="1853" priority="66" operator="between">
      <formula>8.75</formula>
      <formula>9</formula>
    </cfRule>
    <cfRule type="cellIs" dxfId="1852" priority="67" operator="between">
      <formula>9</formula>
      <formula>9.25</formula>
    </cfRule>
    <cfRule type="cellIs" dxfId="1851" priority="68" operator="between">
      <formula>9.25</formula>
      <formula>9.5</formula>
    </cfRule>
    <cfRule type="cellIs" dxfId="1850" priority="69" operator="lessThan">
      <formula>1</formula>
    </cfRule>
  </conditionalFormatting>
  <conditionalFormatting sqref="O31">
    <cfRule type="cellIs" dxfId="1849" priority="208" operator="between">
      <formula>1</formula>
      <formula>7</formula>
    </cfRule>
    <cfRule type="cellIs" dxfId="1848" priority="209" operator="equal">
      <formula>7.25</formula>
    </cfRule>
    <cfRule type="cellIs" dxfId="1847" priority="210" operator="equal">
      <formula>7.5</formula>
    </cfRule>
    <cfRule type="cellIs" dxfId="1846" priority="211" operator="equal">
      <formula>7.75</formula>
    </cfRule>
    <cfRule type="cellIs" dxfId="1845" priority="212" operator="equal">
      <formula>8</formula>
    </cfRule>
    <cfRule type="cellIs" dxfId="1844" priority="213" operator="equal">
      <formula>8.25</formula>
    </cfRule>
    <cfRule type="cellIs" dxfId="1843" priority="214" operator="equal">
      <formula>8.5</formula>
    </cfRule>
    <cfRule type="cellIs" dxfId="1842" priority="215" operator="equal">
      <formula>8.75</formula>
    </cfRule>
    <cfRule type="cellIs" dxfId="1841" priority="216" operator="equal">
      <formula>9</formula>
    </cfRule>
    <cfRule type="cellIs" dxfId="1840" priority="217" operator="equal">
      <formula>9.25</formula>
    </cfRule>
    <cfRule type="cellIs" dxfId="1839" priority="218" operator="greaterThanOrEqual">
      <formula>9.5</formula>
    </cfRule>
    <cfRule type="cellIs" dxfId="1838" priority="219" operator="equal">
      <formula>7</formula>
    </cfRule>
    <cfRule type="cellIs" dxfId="1837" priority="220" operator="between">
      <formula>7</formula>
      <formula>7.25</formula>
    </cfRule>
    <cfRule type="cellIs" dxfId="1836" priority="221" operator="between">
      <formula>7.25</formula>
      <formula>7.5</formula>
    </cfRule>
    <cfRule type="cellIs" dxfId="1835" priority="222" operator="between">
      <formula>7.5</formula>
      <formula>7.75</formula>
    </cfRule>
    <cfRule type="cellIs" dxfId="1834" priority="223" operator="between">
      <formula>7.75</formula>
      <formula>8</formula>
    </cfRule>
    <cfRule type="cellIs" dxfId="1833" priority="224" operator="between">
      <formula>8</formula>
      <formula>8.25</formula>
    </cfRule>
    <cfRule type="cellIs" dxfId="1832" priority="225" operator="between">
      <formula>8.25</formula>
      <formula>8.5</formula>
    </cfRule>
    <cfRule type="cellIs" dxfId="1831" priority="226" operator="between">
      <formula>8.5</formula>
      <formula>8.75</formula>
    </cfRule>
    <cfRule type="cellIs" dxfId="1830" priority="227" operator="between">
      <formula>8.75</formula>
      <formula>9</formula>
    </cfRule>
    <cfRule type="cellIs" dxfId="1829" priority="228" operator="between">
      <formula>9</formula>
      <formula>9.25</formula>
    </cfRule>
    <cfRule type="cellIs" dxfId="1828" priority="229" operator="between">
      <formula>9.25</formula>
      <formula>9.5</formula>
    </cfRule>
    <cfRule type="cellIs" dxfId="1827" priority="230" operator="lessThan">
      <formula>1</formula>
    </cfRule>
  </conditionalFormatting>
  <conditionalFormatting sqref="P7">
    <cfRule type="cellIs" dxfId="1826" priority="185" operator="between">
      <formula>1</formula>
      <formula>7</formula>
    </cfRule>
    <cfRule type="cellIs" dxfId="1825" priority="186" operator="equal">
      <formula>7.25</formula>
    </cfRule>
    <cfRule type="cellIs" dxfId="1824" priority="187" operator="equal">
      <formula>7.5</formula>
    </cfRule>
    <cfRule type="cellIs" dxfId="1823" priority="188" operator="equal">
      <formula>7.75</formula>
    </cfRule>
    <cfRule type="cellIs" dxfId="1822" priority="189" operator="equal">
      <formula>8</formula>
    </cfRule>
    <cfRule type="cellIs" dxfId="1821" priority="190" operator="equal">
      <formula>8.25</formula>
    </cfRule>
    <cfRule type="cellIs" dxfId="1820" priority="191" operator="equal">
      <formula>8.5</formula>
    </cfRule>
    <cfRule type="cellIs" dxfId="1819" priority="192" operator="equal">
      <formula>8.75</formula>
    </cfRule>
    <cfRule type="cellIs" dxfId="1818" priority="193" operator="equal">
      <formula>9</formula>
    </cfRule>
    <cfRule type="cellIs" dxfId="1817" priority="194" operator="equal">
      <formula>9.25</formula>
    </cfRule>
    <cfRule type="cellIs" dxfId="1816" priority="195" operator="greaterThanOrEqual">
      <formula>9.5</formula>
    </cfRule>
    <cfRule type="cellIs" dxfId="1815" priority="196" operator="equal">
      <formula>7</formula>
    </cfRule>
    <cfRule type="cellIs" dxfId="1814" priority="197" operator="between">
      <formula>7</formula>
      <formula>7.25</formula>
    </cfRule>
    <cfRule type="cellIs" dxfId="1813" priority="198" operator="between">
      <formula>7.25</formula>
      <formula>7.5</formula>
    </cfRule>
    <cfRule type="cellIs" dxfId="1812" priority="199" operator="between">
      <formula>7.5</formula>
      <formula>7.75</formula>
    </cfRule>
    <cfRule type="cellIs" dxfId="1811" priority="200" operator="between">
      <formula>7.75</formula>
      <formula>8</formula>
    </cfRule>
    <cfRule type="cellIs" dxfId="1810" priority="201" operator="between">
      <formula>8</formula>
      <formula>8.25</formula>
    </cfRule>
    <cfRule type="cellIs" dxfId="1809" priority="202" operator="between">
      <formula>8.25</formula>
      <formula>8.5</formula>
    </cfRule>
    <cfRule type="cellIs" dxfId="1808" priority="203" operator="between">
      <formula>8.5</formula>
      <formula>8.75</formula>
    </cfRule>
    <cfRule type="cellIs" dxfId="1807" priority="204" operator="between">
      <formula>8.75</formula>
      <formula>9</formula>
    </cfRule>
    <cfRule type="cellIs" dxfId="1806" priority="205" operator="between">
      <formula>9</formula>
      <formula>9.25</formula>
    </cfRule>
    <cfRule type="cellIs" dxfId="1805" priority="206" operator="between">
      <formula>9.25</formula>
      <formula>9.5</formula>
    </cfRule>
    <cfRule type="cellIs" dxfId="1804" priority="207" operator="lessThan">
      <formula>1</formula>
    </cfRule>
  </conditionalFormatting>
  <conditionalFormatting sqref="P13">
    <cfRule type="cellIs" dxfId="1803" priority="162" operator="between">
      <formula>1</formula>
      <formula>7</formula>
    </cfRule>
    <cfRule type="cellIs" dxfId="1802" priority="163" operator="equal">
      <formula>7.25</formula>
    </cfRule>
    <cfRule type="cellIs" dxfId="1801" priority="164" operator="equal">
      <formula>7.5</formula>
    </cfRule>
    <cfRule type="cellIs" dxfId="1800" priority="165" operator="equal">
      <formula>7.75</formula>
    </cfRule>
    <cfRule type="cellIs" dxfId="1799" priority="166" operator="equal">
      <formula>8</formula>
    </cfRule>
    <cfRule type="cellIs" dxfId="1798" priority="167" operator="equal">
      <formula>8.25</formula>
    </cfRule>
    <cfRule type="cellIs" dxfId="1797" priority="168" operator="equal">
      <formula>8.5</formula>
    </cfRule>
    <cfRule type="cellIs" dxfId="1796" priority="169" operator="equal">
      <formula>8.75</formula>
    </cfRule>
    <cfRule type="cellIs" dxfId="1795" priority="170" operator="equal">
      <formula>9</formula>
    </cfRule>
    <cfRule type="cellIs" dxfId="1794" priority="171" operator="equal">
      <formula>9.25</formula>
    </cfRule>
    <cfRule type="cellIs" dxfId="1793" priority="172" operator="greaterThanOrEqual">
      <formula>9.5</formula>
    </cfRule>
    <cfRule type="cellIs" dxfId="1792" priority="173" operator="equal">
      <formula>7</formula>
    </cfRule>
    <cfRule type="cellIs" dxfId="1791" priority="174" operator="between">
      <formula>7</formula>
      <formula>7.25</formula>
    </cfRule>
    <cfRule type="cellIs" dxfId="1790" priority="175" operator="between">
      <formula>7.25</formula>
      <formula>7.5</formula>
    </cfRule>
    <cfRule type="cellIs" dxfId="1789" priority="176" operator="between">
      <formula>7.5</formula>
      <formula>7.75</formula>
    </cfRule>
    <cfRule type="cellIs" dxfId="1788" priority="177" operator="between">
      <formula>7.75</formula>
      <formula>8</formula>
    </cfRule>
    <cfRule type="cellIs" dxfId="1787" priority="178" operator="between">
      <formula>8</formula>
      <formula>8.25</formula>
    </cfRule>
    <cfRule type="cellIs" dxfId="1786" priority="179" operator="between">
      <formula>8.25</formula>
      <formula>8.5</formula>
    </cfRule>
    <cfRule type="cellIs" dxfId="1785" priority="180" operator="between">
      <formula>8.5</formula>
      <formula>8.75</formula>
    </cfRule>
    <cfRule type="cellIs" dxfId="1784" priority="181" operator="between">
      <formula>8.75</formula>
      <formula>9</formula>
    </cfRule>
    <cfRule type="cellIs" dxfId="1783" priority="182" operator="between">
      <formula>9</formula>
      <formula>9.25</formula>
    </cfRule>
    <cfRule type="cellIs" dxfId="1782" priority="183" operator="between">
      <formula>9.25</formula>
      <formula>9.5</formula>
    </cfRule>
    <cfRule type="cellIs" dxfId="1781" priority="184" operator="lessThan">
      <formula>1</formula>
    </cfRule>
  </conditionalFormatting>
  <conditionalFormatting sqref="P25">
    <cfRule type="cellIs" dxfId="1780" priority="116" operator="between">
      <formula>1</formula>
      <formula>7</formula>
    </cfRule>
    <cfRule type="cellIs" dxfId="1779" priority="117" operator="equal">
      <formula>7.25</formula>
    </cfRule>
    <cfRule type="cellIs" dxfId="1778" priority="118" operator="equal">
      <formula>7.5</formula>
    </cfRule>
    <cfRule type="cellIs" dxfId="1777" priority="119" operator="equal">
      <formula>7.75</formula>
    </cfRule>
    <cfRule type="cellIs" dxfId="1776" priority="120" operator="equal">
      <formula>8</formula>
    </cfRule>
    <cfRule type="cellIs" dxfId="1775" priority="121" operator="equal">
      <formula>8.25</formula>
    </cfRule>
    <cfRule type="cellIs" dxfId="1774" priority="122" operator="equal">
      <formula>8.5</formula>
    </cfRule>
    <cfRule type="cellIs" dxfId="1773" priority="123" operator="equal">
      <formula>8.75</formula>
    </cfRule>
    <cfRule type="cellIs" dxfId="1772" priority="124" operator="equal">
      <formula>9</formula>
    </cfRule>
    <cfRule type="cellIs" dxfId="1771" priority="125" operator="equal">
      <formula>9.25</formula>
    </cfRule>
    <cfRule type="cellIs" dxfId="1770" priority="126" operator="greaterThanOrEqual">
      <formula>9.5</formula>
    </cfRule>
    <cfRule type="cellIs" dxfId="1769" priority="127" operator="equal">
      <formula>7</formula>
    </cfRule>
    <cfRule type="cellIs" dxfId="1768" priority="128" operator="between">
      <formula>7</formula>
      <formula>7.25</formula>
    </cfRule>
    <cfRule type="cellIs" dxfId="1767" priority="129" operator="between">
      <formula>7.25</formula>
      <formula>7.5</formula>
    </cfRule>
    <cfRule type="cellIs" dxfId="1766" priority="130" operator="between">
      <formula>7.5</formula>
      <formula>7.75</formula>
    </cfRule>
    <cfRule type="cellIs" dxfId="1765" priority="131" operator="between">
      <formula>7.75</formula>
      <formula>8</formula>
    </cfRule>
    <cfRule type="cellIs" dxfId="1764" priority="132" operator="between">
      <formula>8</formula>
      <formula>8.25</formula>
    </cfRule>
    <cfRule type="cellIs" dxfId="1763" priority="133" operator="between">
      <formula>8.25</formula>
      <formula>8.5</formula>
    </cfRule>
    <cfRule type="cellIs" dxfId="1762" priority="134" operator="between">
      <formula>8.5</formula>
      <formula>8.75</formula>
    </cfRule>
    <cfRule type="cellIs" dxfId="1761" priority="135" operator="between">
      <formula>8.75</formula>
      <formula>9</formula>
    </cfRule>
    <cfRule type="cellIs" dxfId="1760" priority="136" operator="between">
      <formula>9</formula>
      <formula>9.25</formula>
    </cfRule>
    <cfRule type="cellIs" dxfId="1759" priority="137" operator="between">
      <formula>9.25</formula>
      <formula>9.5</formula>
    </cfRule>
    <cfRule type="cellIs" dxfId="1758" priority="138" operator="lessThan">
      <formula>1</formula>
    </cfRule>
  </conditionalFormatting>
  <conditionalFormatting sqref="P31">
    <cfRule type="cellIs" dxfId="1757" priority="93" operator="between">
      <formula>1</formula>
      <formula>7</formula>
    </cfRule>
    <cfRule type="cellIs" dxfId="1756" priority="94" operator="equal">
      <formula>7.25</formula>
    </cfRule>
    <cfRule type="cellIs" dxfId="1755" priority="95" operator="equal">
      <formula>7.5</formula>
    </cfRule>
    <cfRule type="cellIs" dxfId="1754" priority="96" operator="equal">
      <formula>7.75</formula>
    </cfRule>
    <cfRule type="cellIs" dxfId="1753" priority="97" operator="equal">
      <formula>8</formula>
    </cfRule>
    <cfRule type="cellIs" dxfId="1752" priority="98" operator="equal">
      <formula>8.25</formula>
    </cfRule>
    <cfRule type="cellIs" dxfId="1751" priority="99" operator="equal">
      <formula>8.5</formula>
    </cfRule>
    <cfRule type="cellIs" dxfId="1750" priority="100" operator="equal">
      <formula>8.75</formula>
    </cfRule>
    <cfRule type="cellIs" dxfId="1749" priority="101" operator="equal">
      <formula>9</formula>
    </cfRule>
    <cfRule type="cellIs" dxfId="1748" priority="102" operator="equal">
      <formula>9.25</formula>
    </cfRule>
    <cfRule type="cellIs" dxfId="1747" priority="103" operator="greaterThanOrEqual">
      <formula>9.5</formula>
    </cfRule>
    <cfRule type="cellIs" dxfId="1746" priority="104" operator="equal">
      <formula>7</formula>
    </cfRule>
    <cfRule type="cellIs" dxfId="1745" priority="105" operator="between">
      <formula>7</formula>
      <formula>7.25</formula>
    </cfRule>
    <cfRule type="cellIs" dxfId="1744" priority="106" operator="between">
      <formula>7.25</formula>
      <formula>7.5</formula>
    </cfRule>
    <cfRule type="cellIs" dxfId="1743" priority="107" operator="between">
      <formula>7.5</formula>
      <formula>7.75</formula>
    </cfRule>
    <cfRule type="cellIs" dxfId="1742" priority="108" operator="between">
      <formula>7.75</formula>
      <formula>8</formula>
    </cfRule>
    <cfRule type="cellIs" dxfId="1741" priority="109" operator="between">
      <formula>8</formula>
      <formula>8.25</formula>
    </cfRule>
    <cfRule type="cellIs" dxfId="1740" priority="110" operator="between">
      <formula>8.25</formula>
      <formula>8.5</formula>
    </cfRule>
    <cfRule type="cellIs" dxfId="1739" priority="111" operator="between">
      <formula>8.5</formula>
      <formula>8.75</formula>
    </cfRule>
    <cfRule type="cellIs" dxfId="1738" priority="112" operator="between">
      <formula>8.75</formula>
      <formula>9</formula>
    </cfRule>
    <cfRule type="cellIs" dxfId="1737" priority="113" operator="between">
      <formula>9</formula>
      <formula>9.25</formula>
    </cfRule>
    <cfRule type="cellIs" dxfId="1736" priority="114" operator="between">
      <formula>9.25</formula>
      <formula>9.5</formula>
    </cfRule>
    <cfRule type="cellIs" dxfId="1735" priority="115" operator="lessThan">
      <formula>1</formula>
    </cfRule>
  </conditionalFormatting>
  <pageMargins left="0.3" right="0.3" top="0.3" bottom="0.3" header="0.51180555555555496" footer="0.51180555555555496"/>
  <pageSetup paperSize="0" orientation="landscape" horizontalDpi="300" verticalDpi="300"/>
  <drawing r:id="rId1"/>
  <extLst>
    <ext xmlns:x14="http://schemas.microsoft.com/office/spreadsheetml/2009/9/main" uri="{CCE6A557-97BC-4b89-ADB6-D9C93CAAB3DF}">
      <x14:dataValidations xmlns:xm="http://schemas.microsoft.com/office/excel/2006/main" count="1">
        <x14:dataValidation type="list" operator="equal" allowBlank="1" showErrorMessage="1">
          <x14:formula1>
            <xm:f>Basics!$C$29:$C$35</xm:f>
          </x14:formula1>
          <x14:formula2>
            <xm:f>0</xm:f>
          </x14:formula2>
          <xm:sqref>B4 B10 B16 B22 B28 B34 B40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zoomScale="80" zoomScaleNormal="80" workbookViewId="0">
      <selection activeCell="B2" sqref="B2"/>
    </sheetView>
  </sheetViews>
  <sheetFormatPr baseColWidth="10" defaultColWidth="8.7265625" defaultRowHeight="12.5"/>
  <cols>
    <col min="1" max="1" width="6.1796875" customWidth="1"/>
    <col min="2" max="2" width="20.54296875" customWidth="1"/>
    <col min="3" max="3" width="7.90625" customWidth="1"/>
    <col min="4" max="13" width="5.08984375" customWidth="1"/>
    <col min="14" max="14" width="2.26953125" customWidth="1"/>
    <col min="15" max="15" width="11.81640625" customWidth="1"/>
    <col min="16" max="16" width="13.54296875" customWidth="1"/>
    <col min="17" max="17" width="4.90625" customWidth="1"/>
    <col min="18" max="18" width="4.54296875" customWidth="1"/>
    <col min="19" max="19" width="21.26953125" customWidth="1"/>
    <col min="20" max="26" width="6.81640625" customWidth="1"/>
    <col min="27" max="27" width="2.26953125" customWidth="1"/>
    <col min="28" max="28" width="10.36328125" customWidth="1"/>
    <col min="29" max="29" width="5.453125" customWidth="1"/>
    <col min="30" max="30" width="5.54296875" customWidth="1"/>
    <col min="31" max="31" width="6.90625" customWidth="1"/>
    <col min="32" max="32" width="6.6328125" customWidth="1"/>
    <col min="33" max="33" width="7.36328125" customWidth="1"/>
    <col min="34" max="1025" width="11.54296875"/>
  </cols>
  <sheetData>
    <row r="1" spans="1:33" s="20" customFormat="1" ht="19.399999999999999" customHeight="1">
      <c r="A1" s="19"/>
      <c r="B1" s="184" t="str">
        <f>"Leistungsübersicht "&amp;Basics!C3&amp;", Wettkampftag 4 der "&amp;Basics!C4&amp;" am "&amp;Basics!D8&amp;" in "&amp;Basics!C8</f>
        <v>Leistungsübersicht Bitte ersetzen, Wettkampftag 4 der Bitte ersetzen am 02.02.2019 in Bitte ersetzen</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row>
    <row r="3" spans="1:33" ht="13">
      <c r="A3" s="21" t="s">
        <v>33</v>
      </c>
      <c r="B3" s="21" t="s">
        <v>34</v>
      </c>
      <c r="C3" s="21" t="s">
        <v>35</v>
      </c>
      <c r="D3" s="179" t="s">
        <v>36</v>
      </c>
      <c r="E3" s="179"/>
      <c r="F3" s="179" t="s">
        <v>37</v>
      </c>
      <c r="G3" s="179"/>
      <c r="H3" s="179" t="s">
        <v>38</v>
      </c>
      <c r="I3" s="179"/>
      <c r="J3" s="179" t="s">
        <v>39</v>
      </c>
      <c r="K3" s="179"/>
      <c r="L3" s="179" t="s">
        <v>40</v>
      </c>
      <c r="M3" s="179"/>
      <c r="N3" s="22"/>
      <c r="O3" s="23"/>
      <c r="P3" s="24"/>
      <c r="S3" s="21" t="s">
        <v>41</v>
      </c>
      <c r="AE3" s="180"/>
      <c r="AF3" s="180"/>
      <c r="AG3" s="180"/>
    </row>
    <row r="4" spans="1:33" ht="13">
      <c r="A4" s="24">
        <v>1</v>
      </c>
      <c r="B4" s="26"/>
      <c r="C4" s="27"/>
      <c r="D4" s="27"/>
      <c r="E4" s="27"/>
      <c r="F4" s="27"/>
      <c r="G4" s="27"/>
      <c r="H4" s="27"/>
      <c r="I4" s="27"/>
      <c r="J4" s="27"/>
      <c r="K4" s="27"/>
      <c r="L4" s="27"/>
      <c r="M4" s="27"/>
      <c r="N4" s="28"/>
      <c r="R4" s="29" t="s">
        <v>42</v>
      </c>
      <c r="S4" s="30" t="s">
        <v>23</v>
      </c>
      <c r="T4" s="31" t="s">
        <v>43</v>
      </c>
      <c r="U4" s="32" t="s">
        <v>44</v>
      </c>
      <c r="V4" s="32" t="s">
        <v>45</v>
      </c>
      <c r="W4" s="32" t="s">
        <v>46</v>
      </c>
      <c r="X4" s="32" t="s">
        <v>47</v>
      </c>
      <c r="Y4" s="32" t="s">
        <v>48</v>
      </c>
      <c r="Z4" s="32" t="s">
        <v>49</v>
      </c>
      <c r="AA4" s="33"/>
      <c r="AB4" s="31" t="s">
        <v>50</v>
      </c>
      <c r="AC4" s="32" t="s">
        <v>51</v>
      </c>
      <c r="AD4" s="34" t="s">
        <v>52</v>
      </c>
      <c r="AE4" s="35"/>
      <c r="AF4" s="35"/>
      <c r="AG4" s="35"/>
    </row>
    <row r="5" spans="1:33" ht="13">
      <c r="A5" s="24"/>
      <c r="C5" s="27"/>
      <c r="D5" s="27"/>
      <c r="E5" s="27"/>
      <c r="F5" s="27"/>
      <c r="G5" s="27"/>
      <c r="H5" s="27"/>
      <c r="I5" s="27"/>
      <c r="J5" s="27"/>
      <c r="K5" s="27"/>
      <c r="L5" s="27"/>
      <c r="M5" s="27"/>
      <c r="N5" s="28">
        <f>IF(N7&gt;=6,1,IF(N8&gt;=6,1,IF((N7+N8)=10,1,0)))</f>
        <v>0</v>
      </c>
      <c r="O5" s="148" t="str">
        <f>Basics!C3</f>
        <v>Bitte ersetzen</v>
      </c>
      <c r="P5" s="148">
        <f>B4</f>
        <v>0</v>
      </c>
      <c r="R5" s="37">
        <f>Basics!B15</f>
        <v>1</v>
      </c>
      <c r="S5" s="38" t="str">
        <f>IF(Basics!C15="","",Basics!C15)</f>
        <v>NN</v>
      </c>
      <c r="T5" s="39">
        <f t="shared" ref="T5:T14" si="0">IF($C$4=$R5,SUM($D$4:$M$4),IF($C$5=$R5,SUM($D$5:$M$5),IF($C$6=$R5,SUM($D$6:$M$6),0)))</f>
        <v>0</v>
      </c>
      <c r="U5" s="39">
        <f t="shared" ref="U5:U14" si="1">IF($C$10=$R5,SUM($D$10:$M$10),IF($C$11=$R5,SUM($D$11:$M$11),IF($C$12=$R5,SUM($D$12:$M$12),0)))</f>
        <v>0</v>
      </c>
      <c r="V5" s="39">
        <f t="shared" ref="V5:V14" si="2">IF($C$16=$R5,SUM($D$16:$M$16),IF($C$17=$R5,SUM($D$17:$M$17),IF($C$18=$R5,SUM($D$18:$M$18),0)))</f>
        <v>0</v>
      </c>
      <c r="W5" s="39">
        <f t="shared" ref="W5:W14" si="3">IF($C$22=$R5,SUM($D$22:$M$22),IF($C$23=$R5,SUM($D$23:$M$23),IF($C$24=$R5,SUM($D$24:$M$24),0)))</f>
        <v>0</v>
      </c>
      <c r="X5" s="39">
        <f t="shared" ref="X5:X14" si="4">IF($C$28=$R5,SUM($D$28:$M$28),IF($C$29=$R5,SUM($D$29:$M$29),IF($C$30=$R5,SUM($D$30:$M$30),0)))</f>
        <v>0</v>
      </c>
      <c r="Y5" s="39">
        <f t="shared" ref="Y5:Y14" si="5">IF($C$34=$R5,SUM($D$34:$M$34),IF($C$35=$R5,SUM($D$35:$M$35),IF($C$36=$R5,SUM($D$36:$M$36),0)))</f>
        <v>0</v>
      </c>
      <c r="Z5" s="39">
        <f t="shared" ref="Z5:Z14" si="6">IF($C$40=$R5,SUM($D$40:$M$40),IF($C$41=$R5,SUM($D$41:$M$41),IF($C$42=$R5,SUM($D$42:$M$42),0)))</f>
        <v>0</v>
      </c>
      <c r="AA5" s="40"/>
      <c r="AB5" s="41">
        <f t="shared" ref="AB5:AB10" si="7">SUM(T5:Z5)</f>
        <v>0</v>
      </c>
      <c r="AC5" s="39">
        <f t="shared" ref="AC5:AC10" si="8">COUNTIF($C$4:$C$6,R5)+COUNTIF($C$10:$C$12,R5)+COUNTIF($C$16:$C$18,R5)+COUNTIF($C$22:$C$24,R5)+COUNTIF($C$28:$C$30,R5)+COUNTIF($C$34:$C$36,R5)+COUNTIF($C$40:$C$42,R5)</f>
        <v>0</v>
      </c>
      <c r="AD5" s="39">
        <f t="shared" ref="AD5:AD10" si="9">COUNTIF($C$4:$C$6,R5)*$C$7+COUNTIF($C$10:$C$12,R5)*$C$13+COUNTIF($C$16:$C$18,R5)*$C$19+COUNTIF($C$22:$C$24,R5)*$C$25+COUNTIF($C$28:$C$30,R5)*$C$31+COUNTIF($C$34:$C$36,R5)*$C$37+COUNTIF($C$40:$C$42,R5)*$C$43</f>
        <v>0</v>
      </c>
      <c r="AE5" s="42"/>
      <c r="AF5" s="42"/>
      <c r="AG5" s="42"/>
    </row>
    <row r="6" spans="1:33" ht="12.5" customHeight="1">
      <c r="A6" s="24"/>
      <c r="C6" s="27"/>
      <c r="D6" s="27"/>
      <c r="E6" s="27"/>
      <c r="F6" s="27"/>
      <c r="G6" s="27"/>
      <c r="H6" s="27"/>
      <c r="I6" s="27"/>
      <c r="J6" s="27"/>
      <c r="K6" s="27"/>
      <c r="L6" s="27"/>
      <c r="M6" s="27"/>
      <c r="N6" s="43">
        <f>IF(N5=0,0,IF(N7&gt;N8,1,0))</f>
        <v>0</v>
      </c>
      <c r="O6" s="148" t="str">
        <f>'Wettkampftag 3'!C3</f>
        <v>Schütze</v>
      </c>
      <c r="P6" s="148"/>
      <c r="R6" s="44">
        <f>Basics!B16</f>
        <v>2</v>
      </c>
      <c r="S6" s="45" t="str">
        <f>IF(Basics!C16="","",Basics!C16)</f>
        <v>NN</v>
      </c>
      <c r="T6" s="39">
        <f t="shared" si="0"/>
        <v>0</v>
      </c>
      <c r="U6" s="39">
        <f t="shared" si="1"/>
        <v>0</v>
      </c>
      <c r="V6" s="39">
        <f t="shared" si="2"/>
        <v>0</v>
      </c>
      <c r="W6" s="39">
        <f t="shared" si="3"/>
        <v>0</v>
      </c>
      <c r="X6" s="39">
        <f t="shared" si="4"/>
        <v>0</v>
      </c>
      <c r="Y6" s="39">
        <f t="shared" si="5"/>
        <v>0</v>
      </c>
      <c r="Z6" s="39">
        <f t="shared" si="6"/>
        <v>0</v>
      </c>
      <c r="AA6" s="40"/>
      <c r="AB6" s="41">
        <f t="shared" si="7"/>
        <v>0</v>
      </c>
      <c r="AC6" s="39">
        <f t="shared" si="8"/>
        <v>0</v>
      </c>
      <c r="AD6" s="39">
        <f t="shared" si="9"/>
        <v>0</v>
      </c>
      <c r="AE6" s="42"/>
      <c r="AF6" s="42"/>
      <c r="AG6" s="42"/>
    </row>
    <row r="7" spans="1:33" ht="13" customHeight="1">
      <c r="A7" s="24"/>
      <c r="B7" s="154" t="str">
        <f>N7&amp;":"&amp;N8</f>
        <v>0:0</v>
      </c>
      <c r="C7" s="47">
        <f>IF(SUM(D4:E6)=0,0,1)+IF(SUM(F4:G6)=0,0,1)+IF(SUM(H4:I6)=0,0,1)+IF(SUM(J4:K6)=0,0,1)+IF(SUM(L4:M6)=0,0,1)</f>
        <v>0</v>
      </c>
      <c r="D7" s="155">
        <f>SUM(D4:E6)</f>
        <v>0</v>
      </c>
      <c r="E7" s="155"/>
      <c r="F7" s="155">
        <f>SUM(F4:G6)</f>
        <v>0</v>
      </c>
      <c r="G7" s="155"/>
      <c r="H7" s="155">
        <f>SUM(H4:I6)</f>
        <v>0</v>
      </c>
      <c r="I7" s="155"/>
      <c r="J7" s="155">
        <f>SUM(J4:K6)</f>
        <v>0</v>
      </c>
      <c r="K7" s="155"/>
      <c r="L7" s="156">
        <f>SUM(L4:M6)</f>
        <v>0</v>
      </c>
      <c r="M7" s="156"/>
      <c r="N7" s="48">
        <f>SUM(E9:I9)</f>
        <v>0</v>
      </c>
      <c r="O7" s="157" t="str">
        <f>IFERROR(SUM(D7:M7)/((COUNTIF(D4:M6,"&gt;0")+COUNTIF(D4:M6,"M"))),"0")</f>
        <v>0</v>
      </c>
      <c r="P7" s="157" t="str">
        <f>IFERROR(SUM(D8:M8)/((COUNTIF(D4:M6,"&gt;0")+COUNTIF(D4:M6,"M"))),"0")</f>
        <v>0</v>
      </c>
      <c r="R7" s="44">
        <f>Basics!B17</f>
        <v>3</v>
      </c>
      <c r="S7" s="45" t="str">
        <f>IF(Basics!C17="","",Basics!C17)</f>
        <v>NN</v>
      </c>
      <c r="T7" s="39">
        <f t="shared" si="0"/>
        <v>0</v>
      </c>
      <c r="U7" s="39">
        <f t="shared" si="1"/>
        <v>0</v>
      </c>
      <c r="V7" s="39">
        <f t="shared" si="2"/>
        <v>0</v>
      </c>
      <c r="W7" s="39">
        <f t="shared" si="3"/>
        <v>0</v>
      </c>
      <c r="X7" s="39">
        <f t="shared" si="4"/>
        <v>0</v>
      </c>
      <c r="Y7" s="39">
        <f t="shared" si="5"/>
        <v>0</v>
      </c>
      <c r="Z7" s="39">
        <f t="shared" si="6"/>
        <v>0</v>
      </c>
      <c r="AA7" s="40"/>
      <c r="AB7" s="41">
        <f t="shared" si="7"/>
        <v>0</v>
      </c>
      <c r="AC7" s="39">
        <f t="shared" si="8"/>
        <v>0</v>
      </c>
      <c r="AD7" s="39">
        <f t="shared" si="9"/>
        <v>0</v>
      </c>
      <c r="AE7" s="42"/>
      <c r="AF7" s="42"/>
      <c r="AG7" s="42"/>
    </row>
    <row r="8" spans="1:33" ht="13" customHeight="1">
      <c r="A8" s="24"/>
      <c r="B8" s="154" t="str">
        <f>"Passe "&amp;B4</f>
        <v xml:space="preserve">Passe </v>
      </c>
      <c r="C8" s="49" t="s">
        <v>54</v>
      </c>
      <c r="D8" s="158">
        <v>0</v>
      </c>
      <c r="E8" s="158"/>
      <c r="F8" s="158">
        <v>0</v>
      </c>
      <c r="G8" s="158"/>
      <c r="H8" s="158">
        <v>0</v>
      </c>
      <c r="I8" s="158"/>
      <c r="J8" s="158">
        <v>0</v>
      </c>
      <c r="K8" s="158"/>
      <c r="L8" s="159">
        <v>0</v>
      </c>
      <c r="M8" s="159"/>
      <c r="N8" s="48">
        <f>C7*2-N7</f>
        <v>0</v>
      </c>
      <c r="O8" s="157"/>
      <c r="P8" s="157"/>
      <c r="R8" s="44">
        <f>Basics!B18</f>
        <v>4</v>
      </c>
      <c r="S8" s="45" t="str">
        <f>IF(Basics!C18="","",Basics!C18)</f>
        <v>NN</v>
      </c>
      <c r="T8" s="39">
        <f t="shared" si="0"/>
        <v>0</v>
      </c>
      <c r="U8" s="39">
        <f t="shared" si="1"/>
        <v>0</v>
      </c>
      <c r="V8" s="39">
        <f t="shared" si="2"/>
        <v>0</v>
      </c>
      <c r="W8" s="39">
        <f t="shared" si="3"/>
        <v>0</v>
      </c>
      <c r="X8" s="39">
        <f t="shared" si="4"/>
        <v>0</v>
      </c>
      <c r="Y8" s="39">
        <f t="shared" si="5"/>
        <v>0</v>
      </c>
      <c r="Z8" s="39">
        <f t="shared" si="6"/>
        <v>0</v>
      </c>
      <c r="AA8" s="40"/>
      <c r="AB8" s="41">
        <f t="shared" si="7"/>
        <v>0</v>
      </c>
      <c r="AC8" s="39">
        <f t="shared" si="8"/>
        <v>0</v>
      </c>
      <c r="AD8" s="39">
        <f t="shared" si="9"/>
        <v>0</v>
      </c>
      <c r="AE8" s="42"/>
      <c r="AF8" s="42"/>
      <c r="AG8" s="42"/>
    </row>
    <row r="9" spans="1:33" ht="13">
      <c r="A9" s="24"/>
      <c r="C9" s="16">
        <f>IF(SUM(C10:C12)=0,0,IF((COUNTIF(C4:C6,C10)+COUNTIF(C4:C6,C11)+COUNTIF(C4:C6,C12))&lt;&gt;3,1,0))</f>
        <v>0</v>
      </c>
      <c r="D9" s="16"/>
      <c r="E9" s="16">
        <f>IF(C7&gt;=1,IF(D7&gt;D8,2,IF(D7=D8,1,0)),0)</f>
        <v>0</v>
      </c>
      <c r="F9" s="16">
        <f>IF(C7&gt;=2,IF(F7&gt;F8,2,IF(F7=F8,1,0)),0)</f>
        <v>0</v>
      </c>
      <c r="G9" s="16">
        <f>IF(C7&gt;=3,IF(H7&gt;H8,2,IF(H7=H8,1,0)),0)</f>
        <v>0</v>
      </c>
      <c r="H9" s="16">
        <f>IF(K9=1,IF(J7&gt;J8,2,IF(J7=J8,1,0)),0)</f>
        <v>0</v>
      </c>
      <c r="I9" s="16">
        <f>IF(M9=1,IF(L7&gt;L8,2,IF(L7=L8,1,0)),0)</f>
        <v>0</v>
      </c>
      <c r="J9" s="16"/>
      <c r="K9" s="16">
        <f>IF(SUM(J4:K6)&lt;&gt;0,1,0)</f>
        <v>0</v>
      </c>
      <c r="L9" s="16"/>
      <c r="M9" s="16">
        <f>IF(SUM(L4:M6)&lt;&gt;0,1,0)</f>
        <v>0</v>
      </c>
      <c r="N9" s="50">
        <f>IF(M9=1,IF(I9=2,1,0),IF(K9=1,IF(H9=2,1,0),IF(G9=2,1,0)))</f>
        <v>0</v>
      </c>
      <c r="O9" s="23"/>
      <c r="P9" s="24"/>
      <c r="R9" s="44">
        <f>Basics!B19</f>
        <v>5</v>
      </c>
      <c r="S9" s="45" t="str">
        <f>IF(Basics!C19="","",Basics!C19)</f>
        <v>NN</v>
      </c>
      <c r="T9" s="39">
        <f t="shared" si="0"/>
        <v>0</v>
      </c>
      <c r="U9" s="39">
        <f t="shared" si="1"/>
        <v>0</v>
      </c>
      <c r="V9" s="39">
        <f t="shared" si="2"/>
        <v>0</v>
      </c>
      <c r="W9" s="39">
        <f t="shared" si="3"/>
        <v>0</v>
      </c>
      <c r="X9" s="39">
        <f t="shared" si="4"/>
        <v>0</v>
      </c>
      <c r="Y9" s="39">
        <f t="shared" si="5"/>
        <v>0</v>
      </c>
      <c r="Z9" s="39">
        <f t="shared" si="6"/>
        <v>0</v>
      </c>
      <c r="AA9" s="40"/>
      <c r="AB9" s="41">
        <f t="shared" si="7"/>
        <v>0</v>
      </c>
      <c r="AC9" s="39">
        <f t="shared" si="8"/>
        <v>0</v>
      </c>
      <c r="AD9" s="39">
        <f t="shared" si="9"/>
        <v>0</v>
      </c>
      <c r="AE9" s="42"/>
      <c r="AF9" s="42"/>
      <c r="AG9" s="42"/>
    </row>
    <row r="10" spans="1:33" ht="13">
      <c r="A10" s="24">
        <v>2</v>
      </c>
      <c r="B10" s="26"/>
      <c r="C10" s="27"/>
      <c r="D10" s="27"/>
      <c r="E10" s="27"/>
      <c r="F10" s="27"/>
      <c r="G10" s="27"/>
      <c r="H10" s="27"/>
      <c r="I10" s="27"/>
      <c r="J10" s="27"/>
      <c r="K10" s="27"/>
      <c r="L10" s="27"/>
      <c r="M10" s="27"/>
      <c r="N10" s="51">
        <f>IF(C9=1,IF(N12=1,1,0),0)</f>
        <v>0</v>
      </c>
      <c r="O10" s="15">
        <f>IF(C9=1,IF(N6=1,1,0),0)</f>
        <v>0</v>
      </c>
      <c r="R10" s="44">
        <f>Basics!B20</f>
        <v>6</v>
      </c>
      <c r="S10" s="45" t="str">
        <f>IF(Basics!C20="","",Basics!C20)</f>
        <v>NN</v>
      </c>
      <c r="T10" s="39">
        <f t="shared" si="0"/>
        <v>0</v>
      </c>
      <c r="U10" s="39">
        <f t="shared" si="1"/>
        <v>0</v>
      </c>
      <c r="V10" s="39">
        <f t="shared" si="2"/>
        <v>0</v>
      </c>
      <c r="W10" s="39">
        <f t="shared" si="3"/>
        <v>0</v>
      </c>
      <c r="X10" s="39">
        <f t="shared" si="4"/>
        <v>0</v>
      </c>
      <c r="Y10" s="39">
        <f t="shared" si="5"/>
        <v>0</v>
      </c>
      <c r="Z10" s="39">
        <f t="shared" si="6"/>
        <v>0</v>
      </c>
      <c r="AA10" s="73"/>
      <c r="AB10" s="41">
        <f t="shared" si="7"/>
        <v>0</v>
      </c>
      <c r="AC10" s="39">
        <f t="shared" si="8"/>
        <v>0</v>
      </c>
      <c r="AD10" s="39">
        <f t="shared" si="9"/>
        <v>0</v>
      </c>
      <c r="AE10" s="42"/>
      <c r="AF10" s="42"/>
      <c r="AG10" s="42"/>
    </row>
    <row r="11" spans="1:33" ht="13">
      <c r="A11" s="24"/>
      <c r="C11" s="27"/>
      <c r="D11" s="27"/>
      <c r="E11" s="27"/>
      <c r="F11" s="27"/>
      <c r="G11" s="27"/>
      <c r="H11" s="27"/>
      <c r="I11" s="27"/>
      <c r="J11" s="27"/>
      <c r="K11" s="27"/>
      <c r="L11" s="27"/>
      <c r="M11" s="27"/>
      <c r="N11" s="28">
        <f>IF(N13&gt;=6,1,IF(N14&gt;=6,1,IF((N13+N14)=10,1,0)))</f>
        <v>0</v>
      </c>
      <c r="O11" s="148" t="str">
        <f>Basics!C3</f>
        <v>Bitte ersetzen</v>
      </c>
      <c r="P11" s="148">
        <f>B10</f>
        <v>0</v>
      </c>
      <c r="Q11" s="52"/>
      <c r="R11" s="44">
        <f>Basics!B21</f>
        <v>7</v>
      </c>
      <c r="S11" s="45" t="str">
        <f>IF(Basics!C21="","",Basics!C21)</f>
        <v>NN</v>
      </c>
      <c r="T11" s="41">
        <f t="shared" si="0"/>
        <v>0</v>
      </c>
      <c r="U11" s="41">
        <f t="shared" si="1"/>
        <v>0</v>
      </c>
      <c r="V11" s="41">
        <f t="shared" si="2"/>
        <v>0</v>
      </c>
      <c r="W11" s="41">
        <f t="shared" si="3"/>
        <v>0</v>
      </c>
      <c r="X11" s="41">
        <f t="shared" si="4"/>
        <v>0</v>
      </c>
      <c r="Y11" s="41">
        <f t="shared" si="5"/>
        <v>0</v>
      </c>
      <c r="Z11" s="41">
        <f t="shared" si="6"/>
        <v>0</v>
      </c>
      <c r="AA11" s="56"/>
      <c r="AB11" s="41">
        <f t="shared" ref="AB11:AB14" si="10">SUM(T11:Z11)</f>
        <v>0</v>
      </c>
      <c r="AC11" s="41">
        <f t="shared" ref="AC11:AC14" si="11">COUNTIF($C$4:$C$6,R11)+COUNTIF($C$10:$C$12,R11)+COUNTIF($C$16:$C$18,R11)+COUNTIF($C$22:$C$24,R11)+COUNTIF($C$28:$C$30,R11)+COUNTIF($C$34:$C$36,R11)+COUNTIF($C$40:$C$42,R11)</f>
        <v>0</v>
      </c>
      <c r="AD11" s="41">
        <f t="shared" ref="AD11:AD14" si="12">COUNTIF($C$4:$C$6,R11)*$C$7+COUNTIF($C$10:$C$12,R11)*$C$13+COUNTIF($C$16:$C$18,R11)*$C$19+COUNTIF($C$22:$C$24,R11)*$C$25+COUNTIF($C$28:$C$30,R11)*$C$31+COUNTIF($C$34:$C$36,R11)*$C$37+COUNTIF($C$40:$C$42,R11)*$C$43</f>
        <v>0</v>
      </c>
      <c r="AE11" s="53"/>
      <c r="AF11" s="53"/>
      <c r="AG11" s="53"/>
    </row>
    <row r="12" spans="1:33" ht="13">
      <c r="A12" s="24"/>
      <c r="C12" s="27"/>
      <c r="D12" s="27"/>
      <c r="E12" s="27"/>
      <c r="F12" s="27"/>
      <c r="G12" s="27"/>
      <c r="H12" s="27"/>
      <c r="I12" s="27"/>
      <c r="J12" s="27"/>
      <c r="K12" s="27"/>
      <c r="L12" s="27"/>
      <c r="M12" s="27"/>
      <c r="N12" s="43">
        <f>IF(N11=0,0,IF(N13&gt;N14,1,0))</f>
        <v>0</v>
      </c>
      <c r="O12" s="148">
        <f>'Wettkampftag 3'!C9</f>
        <v>0</v>
      </c>
      <c r="P12" s="148"/>
      <c r="R12" s="44">
        <f>Basics!B22</f>
        <v>8</v>
      </c>
      <c r="S12" s="45" t="str">
        <f>IF(Basics!C22="","",Basics!C22)</f>
        <v>NN</v>
      </c>
      <c r="T12" s="41">
        <f t="shared" si="0"/>
        <v>0</v>
      </c>
      <c r="U12" s="41">
        <f t="shared" si="1"/>
        <v>0</v>
      </c>
      <c r="V12" s="41">
        <f t="shared" si="2"/>
        <v>0</v>
      </c>
      <c r="W12" s="41">
        <f t="shared" si="3"/>
        <v>0</v>
      </c>
      <c r="X12" s="41">
        <f t="shared" si="4"/>
        <v>0</v>
      </c>
      <c r="Y12" s="41">
        <f t="shared" si="5"/>
        <v>0</v>
      </c>
      <c r="Z12" s="41">
        <f t="shared" si="6"/>
        <v>0</v>
      </c>
      <c r="AB12" s="41">
        <f t="shared" si="10"/>
        <v>0</v>
      </c>
      <c r="AC12" s="41">
        <f t="shared" si="11"/>
        <v>0</v>
      </c>
      <c r="AD12" s="41">
        <f t="shared" si="12"/>
        <v>0</v>
      </c>
      <c r="AE12" s="53"/>
      <c r="AF12" s="53"/>
      <c r="AG12" s="53"/>
    </row>
    <row r="13" spans="1:33" ht="13" customHeight="1">
      <c r="A13" s="24"/>
      <c r="B13" s="154" t="str">
        <f>N13&amp;":"&amp;N14</f>
        <v>0:0</v>
      </c>
      <c r="C13" s="47">
        <f>IF(SUM(D10:E12)=0,0,1)+IF(SUM(F10:G12)=0,0,1)+IF(SUM(H10:I12)=0,0,1)+IF(SUM(J10:K12)=0,0,1)+IF(SUM(L10:M12)=0,0,1)</f>
        <v>0</v>
      </c>
      <c r="D13" s="155">
        <f>SUM(D10:E12)</f>
        <v>0</v>
      </c>
      <c r="E13" s="155"/>
      <c r="F13" s="155">
        <f>SUM(F10:G12)</f>
        <v>0</v>
      </c>
      <c r="G13" s="155"/>
      <c r="H13" s="155">
        <f>SUM(H10:I12)</f>
        <v>0</v>
      </c>
      <c r="I13" s="155"/>
      <c r="J13" s="155">
        <f>SUM(J10:K12)</f>
        <v>0</v>
      </c>
      <c r="K13" s="155"/>
      <c r="L13" s="156">
        <f>SUM(L10:M12)</f>
        <v>0</v>
      </c>
      <c r="M13" s="156"/>
      <c r="N13" s="48">
        <f>SUM(E15:I15)</f>
        <v>0</v>
      </c>
      <c r="O13" s="157" t="str">
        <f>IFERROR(SUM(D13:M13)/((COUNTIF(D10:M12,"&gt;0")+COUNTIF(D10:M12,"M"))),"0")</f>
        <v>0</v>
      </c>
      <c r="P13" s="157" t="str">
        <f>IFERROR(SUM(D14:M14)/((COUNTIF(D10:M12,"&gt;0")+COUNTIF(D10:M12,"M"))),"0")</f>
        <v>0</v>
      </c>
      <c r="R13" s="44">
        <f>Basics!B23</f>
        <v>9</v>
      </c>
      <c r="S13" s="45" t="str">
        <f>IF(Basics!C23="","",Basics!C23)</f>
        <v>NN</v>
      </c>
      <c r="T13" s="41">
        <f t="shared" si="0"/>
        <v>0</v>
      </c>
      <c r="U13" s="41">
        <f t="shared" si="1"/>
        <v>0</v>
      </c>
      <c r="V13" s="41">
        <f t="shared" si="2"/>
        <v>0</v>
      </c>
      <c r="W13" s="41">
        <f t="shared" si="3"/>
        <v>0</v>
      </c>
      <c r="X13" s="41">
        <f t="shared" si="4"/>
        <v>0</v>
      </c>
      <c r="Y13" s="41">
        <f t="shared" si="5"/>
        <v>0</v>
      </c>
      <c r="Z13" s="41">
        <f t="shared" si="6"/>
        <v>0</v>
      </c>
      <c r="AB13" s="41">
        <f t="shared" si="10"/>
        <v>0</v>
      </c>
      <c r="AC13" s="41">
        <f t="shared" si="11"/>
        <v>0</v>
      </c>
      <c r="AD13" s="41">
        <f t="shared" si="12"/>
        <v>0</v>
      </c>
      <c r="AE13" s="53"/>
      <c r="AF13" s="53"/>
      <c r="AG13" s="53"/>
    </row>
    <row r="14" spans="1:33" ht="13" customHeight="1">
      <c r="A14" s="24"/>
      <c r="B14" s="154" t="str">
        <f>"Passe "&amp;B10</f>
        <v xml:space="preserve">Passe </v>
      </c>
      <c r="C14" s="49" t="s">
        <v>54</v>
      </c>
      <c r="D14" s="158">
        <v>0</v>
      </c>
      <c r="E14" s="158"/>
      <c r="F14" s="158">
        <v>0</v>
      </c>
      <c r="G14" s="158"/>
      <c r="H14" s="158">
        <v>0</v>
      </c>
      <c r="I14" s="158"/>
      <c r="J14" s="158">
        <v>0</v>
      </c>
      <c r="K14" s="158"/>
      <c r="L14" s="159">
        <v>0</v>
      </c>
      <c r="M14" s="159"/>
      <c r="N14" s="48">
        <f>C13*2-N13</f>
        <v>0</v>
      </c>
      <c r="O14" s="157"/>
      <c r="P14" s="157"/>
      <c r="R14" s="44">
        <f>Basics!B24</f>
        <v>10</v>
      </c>
      <c r="S14" s="45" t="str">
        <f>IF(Basics!C24="","",Basics!C24)</f>
        <v>NN</v>
      </c>
      <c r="T14" s="41">
        <f t="shared" si="0"/>
        <v>0</v>
      </c>
      <c r="U14" s="41">
        <f t="shared" si="1"/>
        <v>0</v>
      </c>
      <c r="V14" s="41">
        <f t="shared" si="2"/>
        <v>0</v>
      </c>
      <c r="W14" s="41">
        <f t="shared" si="3"/>
        <v>0</v>
      </c>
      <c r="X14" s="41">
        <f t="shared" si="4"/>
        <v>0</v>
      </c>
      <c r="Y14" s="41">
        <f t="shared" si="5"/>
        <v>0</v>
      </c>
      <c r="Z14" s="41">
        <f t="shared" si="6"/>
        <v>0</v>
      </c>
      <c r="AB14" s="41">
        <f t="shared" si="10"/>
        <v>0</v>
      </c>
      <c r="AC14" s="41">
        <f t="shared" si="11"/>
        <v>0</v>
      </c>
      <c r="AD14" s="41">
        <f t="shared" si="12"/>
        <v>0</v>
      </c>
    </row>
    <row r="15" spans="1:33" ht="13">
      <c r="A15" s="24"/>
      <c r="C15" s="16">
        <f>IF(SUM(C16:C18)=0,0,IF((COUNTIF(C10:C12,C16)+COUNTIF(C10:C12,C17)+COUNTIF(C10:C12,C18))&lt;&gt;3,1,0))</f>
        <v>0</v>
      </c>
      <c r="D15" s="16"/>
      <c r="E15" s="16">
        <f>IF(C13&gt;=1,IF(D13&gt;D14,2,IF(D13=D14,1,0)),0)</f>
        <v>0</v>
      </c>
      <c r="F15" s="16">
        <f>IF(C13&gt;=2,IF(F13&gt;F14,2,IF(F13=F14,1,0)),0)</f>
        <v>0</v>
      </c>
      <c r="G15" s="16">
        <f>IF(C13&gt;=3,IF(H13&gt;H14,2,IF(H13=H14,1,0)),0)</f>
        <v>0</v>
      </c>
      <c r="H15" s="16">
        <f>IF(K15=1,IF(J13&gt;J14,2,IF(J13=J14,1,0)),0)</f>
        <v>0</v>
      </c>
      <c r="I15" s="16">
        <f>IF(M15=1,IF(L13&gt;L14,2,IF(L13=L14,1,0)),0)</f>
        <v>0</v>
      </c>
      <c r="J15" s="16"/>
      <c r="K15" s="16">
        <f>IF(SUM(J10:K12)&lt;&gt;0,1,0)</f>
        <v>0</v>
      </c>
      <c r="L15" s="16"/>
      <c r="M15" s="16">
        <f>IF(SUM(L10:M12)&lt;&gt;0,1,0)</f>
        <v>0</v>
      </c>
      <c r="N15" s="50">
        <f>IF(M15=1,IF(I15=2,1,0),IF(K15=1,IF(H15=2,1,0),IF(G15=2,1,0)))</f>
        <v>0</v>
      </c>
      <c r="O15" s="23"/>
      <c r="P15" s="24"/>
      <c r="AB15" s="54">
        <f>SUM(AB5:AB14)</f>
        <v>0</v>
      </c>
    </row>
    <row r="16" spans="1:33" ht="13">
      <c r="A16" s="24">
        <v>3</v>
      </c>
      <c r="B16" s="26"/>
      <c r="C16" s="27"/>
      <c r="D16" s="27"/>
      <c r="E16" s="27"/>
      <c r="F16" s="27"/>
      <c r="G16" s="27"/>
      <c r="H16" s="27"/>
      <c r="I16" s="27"/>
      <c r="J16" s="27"/>
      <c r="K16" s="27"/>
      <c r="L16" s="27"/>
      <c r="M16" s="27"/>
      <c r="N16" s="51">
        <f>IF(C15=1,IF(N18=1,1,0),0)</f>
        <v>0</v>
      </c>
      <c r="O16" s="15">
        <f>IF(C15=1,IF(N12=1,1,0),0)</f>
        <v>0</v>
      </c>
    </row>
    <row r="17" spans="1:33" ht="13">
      <c r="A17" s="24"/>
      <c r="C17" s="27"/>
      <c r="D17" s="27"/>
      <c r="E17" s="27"/>
      <c r="F17" s="27"/>
      <c r="G17" s="27"/>
      <c r="H17" s="27"/>
      <c r="I17" s="27"/>
      <c r="J17" s="27"/>
      <c r="K17" s="27"/>
      <c r="L17" s="27"/>
      <c r="M17" s="27"/>
      <c r="N17" s="28">
        <f>IF(N19&gt;=6,1,IF(N20&gt;=6,1,IF((N19+N20)=10,1,0)))</f>
        <v>0</v>
      </c>
      <c r="O17" s="148" t="str">
        <f>Basics!C3</f>
        <v>Bitte ersetzen</v>
      </c>
      <c r="P17" s="148">
        <f>B16</f>
        <v>0</v>
      </c>
      <c r="R17" s="20"/>
      <c r="S17" s="78" t="s">
        <v>55</v>
      </c>
      <c r="T17" s="83"/>
      <c r="U17" s="83"/>
      <c r="V17" s="83"/>
      <c r="W17" s="83"/>
      <c r="X17" s="83"/>
      <c r="Y17" s="83"/>
      <c r="Z17" s="83"/>
      <c r="AA17" s="83"/>
      <c r="AB17" s="57"/>
      <c r="AC17" s="83"/>
      <c r="AD17" s="83"/>
    </row>
    <row r="18" spans="1:33" ht="13">
      <c r="A18" s="24"/>
      <c r="C18" s="27"/>
      <c r="D18" s="27"/>
      <c r="E18" s="27"/>
      <c r="F18" s="27"/>
      <c r="G18" s="27"/>
      <c r="H18" s="27"/>
      <c r="I18" s="27"/>
      <c r="J18" s="27"/>
      <c r="K18" s="27"/>
      <c r="L18" s="27"/>
      <c r="M18" s="27"/>
      <c r="N18" s="43">
        <f>IF(N17=0,0,IF(N19&gt;N20,1,0))</f>
        <v>0</v>
      </c>
      <c r="O18" s="148">
        <f>'Wettkampftag 3'!C15</f>
        <v>0</v>
      </c>
      <c r="P18" s="148"/>
      <c r="R18" s="117" t="s">
        <v>42</v>
      </c>
      <c r="S18" s="30" t="s">
        <v>23</v>
      </c>
      <c r="T18" s="58" t="s">
        <v>43</v>
      </c>
      <c r="U18" s="58" t="s">
        <v>44</v>
      </c>
      <c r="V18" s="58" t="s">
        <v>45</v>
      </c>
      <c r="W18" s="58" t="s">
        <v>46</v>
      </c>
      <c r="X18" s="58" t="s">
        <v>47</v>
      </c>
      <c r="Y18" s="58" t="s">
        <v>48</v>
      </c>
      <c r="Z18" s="58" t="s">
        <v>49</v>
      </c>
      <c r="AA18" s="83"/>
      <c r="AB18" s="58" t="s">
        <v>56</v>
      </c>
      <c r="AC18" s="114" t="s">
        <v>57</v>
      </c>
      <c r="AD18" s="114"/>
    </row>
    <row r="19" spans="1:33" ht="13" customHeight="1">
      <c r="A19" s="24"/>
      <c r="B19" s="154" t="str">
        <f>N19&amp;":"&amp;N20</f>
        <v>0:0</v>
      </c>
      <c r="C19" s="47">
        <f>IF(SUM(D16:E18)=0,0,1)+IF(SUM(F16:G18)=0,0,1)+IF(SUM(H16:I18)=0,0,1)+IF(SUM(J16:K18)=0,0,1)+IF(SUM(L16:M18)=0,0,1)</f>
        <v>0</v>
      </c>
      <c r="D19" s="155">
        <f>SUM(D16:E18)</f>
        <v>0</v>
      </c>
      <c r="E19" s="155"/>
      <c r="F19" s="155">
        <f>SUM(F16:G18)</f>
        <v>0</v>
      </c>
      <c r="G19" s="155"/>
      <c r="H19" s="155">
        <f>SUM(H16:I18)</f>
        <v>0</v>
      </c>
      <c r="I19" s="155"/>
      <c r="J19" s="155">
        <f>SUM(J16:K18)</f>
        <v>0</v>
      </c>
      <c r="K19" s="155"/>
      <c r="L19" s="156">
        <f>SUM(L16:M18)</f>
        <v>0</v>
      </c>
      <c r="M19" s="156"/>
      <c r="N19" s="48">
        <f>SUM(E21:I21)</f>
        <v>0</v>
      </c>
      <c r="O19" s="157" t="str">
        <f>IFERROR(SUM(D19:M19)/((COUNTIF(D16:M18,"&gt;0")+COUNTIF(D16:M18,"M"))),"0")</f>
        <v>0</v>
      </c>
      <c r="P19" s="157" t="str">
        <f>IFERROR(SUM(D20:M20)/((COUNTIF(D16:M18,"&gt;0")+COUNTIF(D16:M18,"M"))),"0")</f>
        <v>0</v>
      </c>
      <c r="R19" s="37">
        <f>Basics!B15</f>
        <v>1</v>
      </c>
      <c r="S19" s="38" t="str">
        <f>IF(Basics!C15="","",Basics!C15)</f>
        <v>NN</v>
      </c>
      <c r="T19" s="59">
        <f>IFERROR(T5/$C$7/2,0)</f>
        <v>0</v>
      </c>
      <c r="U19" s="59">
        <f>IFERROR(U5/$C$13/2,0)</f>
        <v>0</v>
      </c>
      <c r="V19" s="59">
        <f>IFERROR(V5/$C$19/2,0)</f>
        <v>0</v>
      </c>
      <c r="W19" s="59">
        <f>IFERROR(W5/$C$25/2,0)</f>
        <v>0</v>
      </c>
      <c r="X19" s="59">
        <f>IFERROR(X5/$C$31/2,0)</f>
        <v>0</v>
      </c>
      <c r="Y19" s="59">
        <f>IFERROR(Y5/$C$37/2,0)</f>
        <v>0</v>
      </c>
      <c r="Z19" s="59">
        <f>IFERROR(Z5/$C$43/2,0)</f>
        <v>0</v>
      </c>
      <c r="AA19" s="20"/>
      <c r="AB19" s="59">
        <f>IFERROR(AB5/AD5/2,0)</f>
        <v>0</v>
      </c>
      <c r="AC19" s="185">
        <f>IFERROR(AB19*6,0)</f>
        <v>0</v>
      </c>
      <c r="AD19" s="186"/>
    </row>
    <row r="20" spans="1:33" ht="13" customHeight="1">
      <c r="A20" s="24"/>
      <c r="B20" s="154" t="str">
        <f>"Passe "&amp;B16</f>
        <v xml:space="preserve">Passe </v>
      </c>
      <c r="C20" s="49" t="s">
        <v>54</v>
      </c>
      <c r="D20" s="158">
        <v>0</v>
      </c>
      <c r="E20" s="158"/>
      <c r="F20" s="158">
        <v>0</v>
      </c>
      <c r="G20" s="158"/>
      <c r="H20" s="158">
        <v>0</v>
      </c>
      <c r="I20" s="158"/>
      <c r="J20" s="158">
        <v>0</v>
      </c>
      <c r="K20" s="158"/>
      <c r="L20" s="159">
        <v>0</v>
      </c>
      <c r="M20" s="159"/>
      <c r="N20" s="48">
        <f>C19*2-N19</f>
        <v>0</v>
      </c>
      <c r="O20" s="157"/>
      <c r="P20" s="157"/>
      <c r="R20" s="44">
        <f>Basics!B16</f>
        <v>2</v>
      </c>
      <c r="S20" s="45" t="str">
        <f>IF(Basics!C16="","",Basics!C16)</f>
        <v>NN</v>
      </c>
      <c r="T20" s="59">
        <f t="shared" ref="T20:T28" si="13">IFERROR(T6/$C$7/2,0)</f>
        <v>0</v>
      </c>
      <c r="U20" s="59">
        <f t="shared" ref="U20:U28" si="14">IFERROR(U6/$C$13/2,0)</f>
        <v>0</v>
      </c>
      <c r="V20" s="59">
        <f t="shared" ref="V20:V28" si="15">IFERROR(V6/$C$19/2,0)</f>
        <v>0</v>
      </c>
      <c r="W20" s="59">
        <f t="shared" ref="W20:W28" si="16">IFERROR(W6/$C$25/2,0)</f>
        <v>0</v>
      </c>
      <c r="X20" s="59">
        <f t="shared" ref="X20:X28" si="17">IFERROR(X6/$C$31/2,0)</f>
        <v>0</v>
      </c>
      <c r="Y20" s="59">
        <f t="shared" ref="Y20:Y28" si="18">IFERROR(Y6/$C$37/2,0)</f>
        <v>0</v>
      </c>
      <c r="Z20" s="59">
        <f t="shared" ref="Z20:Z28" si="19">IFERROR(Z6/$C$43/2,0)</f>
        <v>0</v>
      </c>
      <c r="AA20" s="20"/>
      <c r="AB20" s="59">
        <f t="shared" ref="AB20:AB28" si="20">IFERROR(AB6/AD6/2,0)</f>
        <v>0</v>
      </c>
      <c r="AC20" s="185">
        <f t="shared" ref="AC20:AC28" si="21">IFERROR(AB20*6,0)</f>
        <v>0</v>
      </c>
      <c r="AD20" s="186"/>
    </row>
    <row r="21" spans="1:33" ht="13">
      <c r="A21" s="24"/>
      <c r="C21" s="16">
        <f>IF(SUM(C22:C24)=0,0,IF((COUNTIF(C16:C18,C22)+COUNTIF(C16:C18,C23)+COUNTIF(C16:C18,C24))&lt;&gt;3,1,0))</f>
        <v>0</v>
      </c>
      <c r="D21" s="16"/>
      <c r="E21" s="16">
        <f>IF(C19&gt;=1,IF(D19&gt;D20,2,IF(D19=D20,1,0)),0)</f>
        <v>0</v>
      </c>
      <c r="F21" s="16">
        <f>IF(C19&gt;=2,IF(F19&gt;F20,2,IF(F19=F20,1,0)),0)</f>
        <v>0</v>
      </c>
      <c r="G21" s="16">
        <f>IF(C19&gt;=3,IF(H19&gt;H20,2,IF(H19=H20,1,0)),0)</f>
        <v>0</v>
      </c>
      <c r="H21" s="16">
        <f>IF(K21=1,IF(J19&gt;J20,2,IF(J19=J20,1,0)),0)</f>
        <v>0</v>
      </c>
      <c r="I21" s="16">
        <f>IF(M21=1,IF(L19&gt;L20,2,IF(L19=L20,1,0)),0)</f>
        <v>0</v>
      </c>
      <c r="J21" s="16"/>
      <c r="K21" s="16">
        <f>IF(SUM(J16:K18)&lt;&gt;0,1,0)</f>
        <v>0</v>
      </c>
      <c r="L21" s="16"/>
      <c r="M21" s="16">
        <f>IF(SUM(L16:M18)&lt;&gt;0,1,0)</f>
        <v>0</v>
      </c>
      <c r="N21" s="50">
        <f>IF(M21=1,IF(I21=2,1,0),IF(K21=1,IF(H21=2,1,0),IF(G21=2,1,0)))</f>
        <v>0</v>
      </c>
      <c r="O21" s="25"/>
      <c r="R21" s="44">
        <f>Basics!B17</f>
        <v>3</v>
      </c>
      <c r="S21" s="45" t="str">
        <f>IF(Basics!C17="","",Basics!C17)</f>
        <v>NN</v>
      </c>
      <c r="T21" s="59">
        <f t="shared" si="13"/>
        <v>0</v>
      </c>
      <c r="U21" s="59">
        <f t="shared" si="14"/>
        <v>0</v>
      </c>
      <c r="V21" s="59">
        <f t="shared" si="15"/>
        <v>0</v>
      </c>
      <c r="W21" s="59">
        <f t="shared" si="16"/>
        <v>0</v>
      </c>
      <c r="X21" s="59">
        <f t="shared" si="17"/>
        <v>0</v>
      </c>
      <c r="Y21" s="59">
        <f t="shared" si="18"/>
        <v>0</v>
      </c>
      <c r="Z21" s="59">
        <f t="shared" si="19"/>
        <v>0</v>
      </c>
      <c r="AA21" s="20"/>
      <c r="AB21" s="59">
        <f t="shared" si="20"/>
        <v>0</v>
      </c>
      <c r="AC21" s="185">
        <f t="shared" si="21"/>
        <v>0</v>
      </c>
      <c r="AD21" s="186"/>
      <c r="AE21" s="60"/>
      <c r="AF21" s="60"/>
      <c r="AG21" s="60"/>
    </row>
    <row r="22" spans="1:33" ht="13">
      <c r="A22" s="24">
        <v>4</v>
      </c>
      <c r="B22" s="26"/>
      <c r="C22" s="27"/>
      <c r="D22" s="27"/>
      <c r="E22" s="27"/>
      <c r="F22" s="27"/>
      <c r="G22" s="27"/>
      <c r="H22" s="27"/>
      <c r="I22" s="27"/>
      <c r="J22" s="27"/>
      <c r="K22" s="27"/>
      <c r="L22" s="27"/>
      <c r="M22" s="27"/>
      <c r="N22" s="51">
        <f>IF(C21=1,IF(N24=1,1,0),0)</f>
        <v>0</v>
      </c>
      <c r="O22" s="15">
        <f>IF(C21=1,IF(N18=1,1,0),0)</f>
        <v>0</v>
      </c>
      <c r="R22" s="44">
        <f>Basics!B18</f>
        <v>4</v>
      </c>
      <c r="S22" s="45" t="str">
        <f>IF(Basics!C18="","",Basics!C18)</f>
        <v>NN</v>
      </c>
      <c r="T22" s="59">
        <f t="shared" si="13"/>
        <v>0</v>
      </c>
      <c r="U22" s="59">
        <f t="shared" si="14"/>
        <v>0</v>
      </c>
      <c r="V22" s="59">
        <f t="shared" si="15"/>
        <v>0</v>
      </c>
      <c r="W22" s="59">
        <f t="shared" si="16"/>
        <v>0</v>
      </c>
      <c r="X22" s="59">
        <f t="shared" si="17"/>
        <v>0</v>
      </c>
      <c r="Y22" s="59">
        <f t="shared" si="18"/>
        <v>0</v>
      </c>
      <c r="Z22" s="59">
        <f t="shared" si="19"/>
        <v>0</v>
      </c>
      <c r="AA22" s="20"/>
      <c r="AB22" s="59">
        <f t="shared" si="20"/>
        <v>0</v>
      </c>
      <c r="AC22" s="185">
        <f t="shared" si="21"/>
        <v>0</v>
      </c>
      <c r="AD22" s="186"/>
      <c r="AE22" s="74"/>
    </row>
    <row r="23" spans="1:33" ht="13">
      <c r="A23" s="24"/>
      <c r="C23" s="27"/>
      <c r="D23" s="27"/>
      <c r="E23" s="27"/>
      <c r="F23" s="27"/>
      <c r="G23" s="27"/>
      <c r="H23" s="27"/>
      <c r="I23" s="27"/>
      <c r="J23" s="27"/>
      <c r="K23" s="27"/>
      <c r="L23" s="27"/>
      <c r="M23" s="27"/>
      <c r="N23" s="28">
        <f>IF(N25&gt;=6,1,IF(N26&gt;=6,1,IF((N25+N26)=10,1,0)))</f>
        <v>0</v>
      </c>
      <c r="O23" s="148" t="str">
        <f>Basics!C3</f>
        <v>Bitte ersetzen</v>
      </c>
      <c r="P23" s="148">
        <f>B22</f>
        <v>0</v>
      </c>
      <c r="R23" s="44">
        <f>Basics!B19</f>
        <v>5</v>
      </c>
      <c r="S23" s="45" t="str">
        <f>IF(Basics!C19="","",Basics!C19)</f>
        <v>NN</v>
      </c>
      <c r="T23" s="59">
        <f t="shared" si="13"/>
        <v>0</v>
      </c>
      <c r="U23" s="59">
        <f t="shared" si="14"/>
        <v>0</v>
      </c>
      <c r="V23" s="59">
        <f t="shared" si="15"/>
        <v>0</v>
      </c>
      <c r="W23" s="59">
        <f t="shared" si="16"/>
        <v>0</v>
      </c>
      <c r="X23" s="59">
        <f t="shared" si="17"/>
        <v>0</v>
      </c>
      <c r="Y23" s="59">
        <f t="shared" si="18"/>
        <v>0</v>
      </c>
      <c r="Z23" s="59">
        <f t="shared" si="19"/>
        <v>0</v>
      </c>
      <c r="AA23" s="20"/>
      <c r="AB23" s="59">
        <f t="shared" si="20"/>
        <v>0</v>
      </c>
      <c r="AC23" s="185">
        <f t="shared" si="21"/>
        <v>0</v>
      </c>
      <c r="AD23" s="186"/>
    </row>
    <row r="24" spans="1:33" ht="12.75" customHeight="1">
      <c r="A24" s="24"/>
      <c r="C24" s="27"/>
      <c r="D24" s="27"/>
      <c r="E24" s="27"/>
      <c r="F24" s="27"/>
      <c r="G24" s="27"/>
      <c r="H24" s="27"/>
      <c r="I24" s="27"/>
      <c r="J24" s="27"/>
      <c r="K24" s="27"/>
      <c r="L24" s="27"/>
      <c r="M24" s="27"/>
      <c r="N24" s="43">
        <f>IF(N23=0,0,IF(N25&gt;N26,1,0))</f>
        <v>0</v>
      </c>
      <c r="O24" s="148">
        <f>'Wettkampftag 3'!C21</f>
        <v>0</v>
      </c>
      <c r="P24" s="148"/>
      <c r="R24" s="44">
        <f>Basics!B20</f>
        <v>6</v>
      </c>
      <c r="S24" s="45" t="str">
        <f>IF(Basics!C20="","",Basics!C20)</f>
        <v>NN</v>
      </c>
      <c r="T24" s="59">
        <f t="shared" si="13"/>
        <v>0</v>
      </c>
      <c r="U24" s="59">
        <f t="shared" si="14"/>
        <v>0</v>
      </c>
      <c r="V24" s="59">
        <f t="shared" si="15"/>
        <v>0</v>
      </c>
      <c r="W24" s="59">
        <f t="shared" si="16"/>
        <v>0</v>
      </c>
      <c r="X24" s="59">
        <f t="shared" si="17"/>
        <v>0</v>
      </c>
      <c r="Y24" s="59">
        <f t="shared" si="18"/>
        <v>0</v>
      </c>
      <c r="Z24" s="59">
        <f t="shared" si="19"/>
        <v>0</v>
      </c>
      <c r="AA24" s="20"/>
      <c r="AB24" s="59">
        <f t="shared" si="20"/>
        <v>0</v>
      </c>
      <c r="AC24" s="185">
        <f t="shared" si="21"/>
        <v>0</v>
      </c>
      <c r="AD24" s="186"/>
    </row>
    <row r="25" spans="1:33" ht="13" customHeight="1">
      <c r="A25" s="24"/>
      <c r="B25" s="154" t="str">
        <f>N25&amp;":"&amp;N26</f>
        <v>0:0</v>
      </c>
      <c r="C25" s="47">
        <f>IF(SUM(D22:E24)=0,0,1)+IF(SUM(F22:G24)=0,0,1)+IF(SUM(H22:I24)=0,0,1)+IF(SUM(J22:K24)=0,0,1)+IF(SUM(L22:M24)=0,0,1)</f>
        <v>0</v>
      </c>
      <c r="D25" s="155">
        <f>SUM(D22:E24)</f>
        <v>0</v>
      </c>
      <c r="E25" s="155"/>
      <c r="F25" s="155">
        <f>SUM(F22:G24)</f>
        <v>0</v>
      </c>
      <c r="G25" s="155"/>
      <c r="H25" s="155">
        <f>SUM(H22:I24)</f>
        <v>0</v>
      </c>
      <c r="I25" s="155"/>
      <c r="J25" s="155">
        <f>SUM(J22:K24)</f>
        <v>0</v>
      </c>
      <c r="K25" s="155"/>
      <c r="L25" s="156">
        <f>SUM(L22:M24)</f>
        <v>0</v>
      </c>
      <c r="M25" s="156"/>
      <c r="N25" s="48">
        <f>SUM(E27:I27)</f>
        <v>0</v>
      </c>
      <c r="O25" s="157" t="str">
        <f>IFERROR(SUM(D25:M25)/((COUNTIF(D22:M24,"&gt;0")+COUNTIF(D22:M24,"M"))),"0")</f>
        <v>0</v>
      </c>
      <c r="P25" s="157" t="str">
        <f>IFERROR(SUM(D26:M26)/((COUNTIF(D22:M24,"&gt;0")+COUNTIF(D22:M24,"M"))),"0")</f>
        <v>0</v>
      </c>
      <c r="R25" s="44">
        <f>Basics!B21</f>
        <v>7</v>
      </c>
      <c r="S25" s="45" t="str">
        <f>IF(Basics!C21="","",Basics!C21)</f>
        <v>NN</v>
      </c>
      <c r="T25" s="59">
        <f t="shared" si="13"/>
        <v>0</v>
      </c>
      <c r="U25" s="59">
        <f t="shared" si="14"/>
        <v>0</v>
      </c>
      <c r="V25" s="59">
        <f t="shared" si="15"/>
        <v>0</v>
      </c>
      <c r="W25" s="59">
        <f t="shared" si="16"/>
        <v>0</v>
      </c>
      <c r="X25" s="59">
        <f t="shared" si="17"/>
        <v>0</v>
      </c>
      <c r="Y25" s="59">
        <f t="shared" si="18"/>
        <v>0</v>
      </c>
      <c r="Z25" s="59">
        <f t="shared" si="19"/>
        <v>0</v>
      </c>
      <c r="AA25" s="20"/>
      <c r="AB25" s="59">
        <f t="shared" si="20"/>
        <v>0</v>
      </c>
      <c r="AC25" s="185">
        <f t="shared" si="21"/>
        <v>0</v>
      </c>
      <c r="AD25" s="186"/>
    </row>
    <row r="26" spans="1:33" ht="13" customHeight="1">
      <c r="A26" s="24"/>
      <c r="B26" s="154" t="str">
        <f>"Passe "&amp;B22</f>
        <v xml:space="preserve">Passe </v>
      </c>
      <c r="C26" s="49" t="s">
        <v>54</v>
      </c>
      <c r="D26" s="158">
        <v>0</v>
      </c>
      <c r="E26" s="158"/>
      <c r="F26" s="158">
        <v>0</v>
      </c>
      <c r="G26" s="158"/>
      <c r="H26" s="158">
        <v>0</v>
      </c>
      <c r="I26" s="158"/>
      <c r="J26" s="158">
        <v>0</v>
      </c>
      <c r="K26" s="158"/>
      <c r="L26" s="159">
        <v>0</v>
      </c>
      <c r="M26" s="159"/>
      <c r="N26" s="48">
        <f>C25*2-N25</f>
        <v>0</v>
      </c>
      <c r="O26" s="157"/>
      <c r="P26" s="157"/>
      <c r="R26" s="44">
        <f>Basics!B22</f>
        <v>8</v>
      </c>
      <c r="S26" s="45" t="str">
        <f>IF(Basics!C22="","",Basics!C22)</f>
        <v>NN</v>
      </c>
      <c r="T26" s="59">
        <f t="shared" si="13"/>
        <v>0</v>
      </c>
      <c r="U26" s="59">
        <f t="shared" si="14"/>
        <v>0</v>
      </c>
      <c r="V26" s="59">
        <f t="shared" si="15"/>
        <v>0</v>
      </c>
      <c r="W26" s="59">
        <f t="shared" si="16"/>
        <v>0</v>
      </c>
      <c r="X26" s="59">
        <f t="shared" si="17"/>
        <v>0</v>
      </c>
      <c r="Y26" s="59">
        <f t="shared" si="18"/>
        <v>0</v>
      </c>
      <c r="Z26" s="59">
        <f t="shared" si="19"/>
        <v>0</v>
      </c>
      <c r="AA26" s="20"/>
      <c r="AB26" s="59">
        <f t="shared" si="20"/>
        <v>0</v>
      </c>
      <c r="AC26" s="185">
        <f t="shared" si="21"/>
        <v>0</v>
      </c>
      <c r="AD26" s="186"/>
    </row>
    <row r="27" spans="1:33" ht="12.75" customHeight="1">
      <c r="A27" s="24"/>
      <c r="C27" s="16">
        <f>IF(SUM(C28:C30)=0,0,IF((COUNTIF(C22:C24,C28)+COUNTIF(C22:C24,C29)+COUNTIF(C22:C24,C30))&lt;&gt;3,1,0))</f>
        <v>0</v>
      </c>
      <c r="D27" s="16"/>
      <c r="E27" s="16">
        <f>IF(C25&gt;=1,IF(D25&gt;D26,2,IF(D25=D26,1,0)),0)</f>
        <v>0</v>
      </c>
      <c r="F27" s="16">
        <f>IF(C25&gt;=2,IF(F25&gt;F26,2,IF(F25=F26,1,0)),0)</f>
        <v>0</v>
      </c>
      <c r="G27" s="16">
        <f>IF(C25&gt;=3,IF(H25&gt;H26,2,IF(H25=H26,1,0)),0)</f>
        <v>0</v>
      </c>
      <c r="H27" s="16">
        <f>IF(K27=1,IF(J25&gt;J26,2,IF(J25=J26,1,0)),0)</f>
        <v>0</v>
      </c>
      <c r="I27" s="16">
        <f>IF(M27=1,IF(L25&gt;L26,2,IF(L25=L26,1,0)),0)</f>
        <v>0</v>
      </c>
      <c r="J27" s="16"/>
      <c r="K27" s="16">
        <f>IF(SUM(J22:K24)&lt;&gt;0,1,0)</f>
        <v>0</v>
      </c>
      <c r="L27" s="16"/>
      <c r="M27" s="16">
        <f>IF(SUM(L22:M24)&lt;&gt;0,1,0)</f>
        <v>0</v>
      </c>
      <c r="N27" s="50">
        <f>IF(M27=1,IF(I27=2,1,0),IF(K27=1,IF(H27=2,1,0),IF(G27=2,1,0)))</f>
        <v>0</v>
      </c>
      <c r="R27" s="44">
        <f>Basics!B23</f>
        <v>9</v>
      </c>
      <c r="S27" s="45" t="str">
        <f>IF(Basics!C23="","",Basics!C23)</f>
        <v>NN</v>
      </c>
      <c r="T27" s="59">
        <f t="shared" si="13"/>
        <v>0</v>
      </c>
      <c r="U27" s="59">
        <f t="shared" si="14"/>
        <v>0</v>
      </c>
      <c r="V27" s="59">
        <f t="shared" si="15"/>
        <v>0</v>
      </c>
      <c r="W27" s="59">
        <f t="shared" si="16"/>
        <v>0</v>
      </c>
      <c r="X27" s="59">
        <f t="shared" si="17"/>
        <v>0</v>
      </c>
      <c r="Y27" s="59">
        <f t="shared" si="18"/>
        <v>0</v>
      </c>
      <c r="Z27" s="59">
        <f t="shared" si="19"/>
        <v>0</v>
      </c>
      <c r="AA27" s="20"/>
      <c r="AB27" s="59">
        <f t="shared" si="20"/>
        <v>0</v>
      </c>
      <c r="AC27" s="185">
        <f t="shared" si="21"/>
        <v>0</v>
      </c>
      <c r="AD27" s="186"/>
    </row>
    <row r="28" spans="1:33" ht="13" customHeight="1">
      <c r="A28" s="24">
        <v>5</v>
      </c>
      <c r="B28" s="26"/>
      <c r="C28" s="27"/>
      <c r="D28" s="27"/>
      <c r="E28" s="27"/>
      <c r="F28" s="27"/>
      <c r="G28" s="27"/>
      <c r="H28" s="27"/>
      <c r="I28" s="27"/>
      <c r="J28" s="27"/>
      <c r="K28" s="27"/>
      <c r="L28" s="27"/>
      <c r="M28" s="27"/>
      <c r="N28" s="51">
        <f>IF(C27=1,IF(N30=1,1,0),0)</f>
        <v>0</v>
      </c>
      <c r="O28" s="15">
        <f>IF(C27=1,IF(N24=1,1,0),0)</f>
        <v>0</v>
      </c>
      <c r="R28" s="44">
        <f>Basics!B24</f>
        <v>10</v>
      </c>
      <c r="S28" s="45" t="str">
        <f>IF(Basics!C24="","",Basics!C24)</f>
        <v>NN</v>
      </c>
      <c r="T28" s="59">
        <f t="shared" si="13"/>
        <v>0</v>
      </c>
      <c r="U28" s="59">
        <f t="shared" si="14"/>
        <v>0</v>
      </c>
      <c r="V28" s="59">
        <f t="shared" si="15"/>
        <v>0</v>
      </c>
      <c r="W28" s="59">
        <f t="shared" si="16"/>
        <v>0</v>
      </c>
      <c r="X28" s="59">
        <f t="shared" si="17"/>
        <v>0</v>
      </c>
      <c r="Y28" s="59">
        <f t="shared" si="18"/>
        <v>0</v>
      </c>
      <c r="Z28" s="59">
        <f t="shared" si="19"/>
        <v>0</v>
      </c>
      <c r="AA28" s="20"/>
      <c r="AB28" s="59">
        <f t="shared" si="20"/>
        <v>0</v>
      </c>
      <c r="AC28" s="185">
        <f t="shared" si="21"/>
        <v>0</v>
      </c>
      <c r="AD28" s="186"/>
    </row>
    <row r="29" spans="1:33" ht="13">
      <c r="A29" s="24"/>
      <c r="C29" s="27"/>
      <c r="D29" s="27"/>
      <c r="E29" s="27"/>
      <c r="F29" s="27"/>
      <c r="G29" s="27"/>
      <c r="H29" s="27"/>
      <c r="I29" s="27"/>
      <c r="J29" s="27"/>
      <c r="K29" s="27"/>
      <c r="L29" s="27"/>
      <c r="M29" s="27"/>
      <c r="N29" s="28">
        <f>IF(N31&gt;=6,1,IF(N32&gt;=6,1,IF((N31+N32)=10,1,0)))</f>
        <v>0</v>
      </c>
      <c r="O29" s="148" t="str">
        <f>Basics!C3</f>
        <v>Bitte ersetzen</v>
      </c>
      <c r="P29" s="148">
        <f>B28</f>
        <v>0</v>
      </c>
      <c r="R29" s="20"/>
      <c r="S29" s="20"/>
      <c r="T29" s="20"/>
      <c r="U29" s="20"/>
      <c r="V29" s="20"/>
      <c r="W29" s="20"/>
      <c r="X29" s="20"/>
      <c r="Y29" s="20"/>
      <c r="Z29" s="20"/>
      <c r="AA29" s="20"/>
      <c r="AB29" s="20"/>
      <c r="AC29" s="20"/>
      <c r="AD29" s="20"/>
    </row>
    <row r="30" spans="1:33" ht="13" customHeight="1">
      <c r="A30" s="24"/>
      <c r="C30" s="27"/>
      <c r="D30" s="27"/>
      <c r="E30" s="27"/>
      <c r="F30" s="27"/>
      <c r="G30" s="27"/>
      <c r="H30" s="27"/>
      <c r="I30" s="27"/>
      <c r="J30" s="27"/>
      <c r="K30" s="27"/>
      <c r="L30" s="27"/>
      <c r="M30" s="27"/>
      <c r="N30" s="43">
        <f>IF(N29=0,0,IF(N31&gt;N32,1,0))</f>
        <v>0</v>
      </c>
      <c r="O30" s="148">
        <f>'Wettkampftag 3'!C27</f>
        <v>0</v>
      </c>
      <c r="P30" s="148"/>
      <c r="R30" s="150" t="s">
        <v>58</v>
      </c>
      <c r="S30" s="151"/>
      <c r="T30" s="162" t="str">
        <f>O7</f>
        <v>0</v>
      </c>
      <c r="U30" s="162" t="str">
        <f>O13</f>
        <v>0</v>
      </c>
      <c r="V30" s="162" t="str">
        <f>O19</f>
        <v>0</v>
      </c>
      <c r="W30" s="162" t="str">
        <f>O25</f>
        <v>0</v>
      </c>
      <c r="X30" s="162" t="str">
        <f>O31</f>
        <v>0</v>
      </c>
      <c r="Y30" s="162" t="str">
        <f>O37</f>
        <v>0</v>
      </c>
      <c r="Z30" s="162" t="str">
        <f>O43</f>
        <v>0</v>
      </c>
      <c r="AA30" s="63"/>
      <c r="AB30" s="170">
        <f>AC30*6</f>
        <v>0</v>
      </c>
      <c r="AC30" s="172">
        <f>IFERROR(SUM(AB5:AB10)/SUM(AD5:AD10)/2,0)</f>
        <v>0</v>
      </c>
      <c r="AD30" s="173"/>
    </row>
    <row r="31" spans="1:33" ht="13" customHeight="1">
      <c r="A31" s="24"/>
      <c r="B31" s="154" t="str">
        <f>N31&amp;":"&amp;N32</f>
        <v>0:0</v>
      </c>
      <c r="C31" s="47">
        <f>IF(SUM(D28:E30)=0,0,1)+IF(SUM(F28:G30)=0,0,1)+IF(SUM(H28:I30)=0,0,1)+IF(SUM(J28:K30)=0,0,1)+IF(SUM(L28:M30)=0,0,1)</f>
        <v>0</v>
      </c>
      <c r="D31" s="155">
        <f>SUM(D28:E30)</f>
        <v>0</v>
      </c>
      <c r="E31" s="155"/>
      <c r="F31" s="155">
        <f>SUM(F28:G30)</f>
        <v>0</v>
      </c>
      <c r="G31" s="155"/>
      <c r="H31" s="155">
        <f>SUM(H28:I30)</f>
        <v>0</v>
      </c>
      <c r="I31" s="155"/>
      <c r="J31" s="155">
        <f>SUM(J28:K30)</f>
        <v>0</v>
      </c>
      <c r="K31" s="155"/>
      <c r="L31" s="156">
        <f>SUM(L28:M30)</f>
        <v>0</v>
      </c>
      <c r="M31" s="156"/>
      <c r="N31" s="48">
        <f>SUM(E33:I33)</f>
        <v>0</v>
      </c>
      <c r="O31" s="157" t="str">
        <f>IFERROR(SUM(D31:M31)/((COUNTIF(D28:M30,"&gt;0")+COUNTIF(D28:M30,"M"))),"0")</f>
        <v>0</v>
      </c>
      <c r="P31" s="157" t="str">
        <f>IFERROR(SUM(D32:M32)/((COUNTIF(D28:M30,"&gt;0")+COUNTIF(D28:M30,"M"))),"0")</f>
        <v>0</v>
      </c>
      <c r="R31" s="152"/>
      <c r="S31" s="153"/>
      <c r="T31" s="163"/>
      <c r="U31" s="163"/>
      <c r="V31" s="163"/>
      <c r="W31" s="163"/>
      <c r="X31" s="163"/>
      <c r="Y31" s="163"/>
      <c r="Z31" s="163"/>
      <c r="AA31" s="20"/>
      <c r="AB31" s="171"/>
      <c r="AC31" s="174"/>
      <c r="AD31" s="175"/>
    </row>
    <row r="32" spans="1:33" ht="13" customHeight="1">
      <c r="A32" s="24"/>
      <c r="B32" s="154" t="str">
        <f>"Passe "&amp;B28</f>
        <v xml:space="preserve">Passe </v>
      </c>
      <c r="C32" s="49" t="s">
        <v>54</v>
      </c>
      <c r="D32" s="158">
        <v>0</v>
      </c>
      <c r="E32" s="158"/>
      <c r="F32" s="158">
        <v>0</v>
      </c>
      <c r="G32" s="158"/>
      <c r="H32" s="158">
        <v>0</v>
      </c>
      <c r="I32" s="158"/>
      <c r="J32" s="158">
        <v>0</v>
      </c>
      <c r="K32" s="158"/>
      <c r="L32" s="159">
        <v>0</v>
      </c>
      <c r="M32" s="159"/>
      <c r="N32" s="48">
        <f>C31*2-N31</f>
        <v>0</v>
      </c>
      <c r="O32" s="157"/>
      <c r="P32" s="157"/>
      <c r="R32" s="20"/>
      <c r="S32" s="20"/>
      <c r="T32" s="20"/>
      <c r="U32" s="20"/>
      <c r="V32" s="20"/>
      <c r="W32" s="20"/>
      <c r="X32" s="20"/>
      <c r="Y32" s="20"/>
      <c r="Z32" s="20"/>
      <c r="AA32" s="20"/>
      <c r="AB32" s="20"/>
      <c r="AC32" s="20"/>
      <c r="AD32" s="20"/>
    </row>
    <row r="33" spans="1:30" ht="13" customHeight="1">
      <c r="A33" s="24"/>
      <c r="C33" s="16">
        <f>IF(SUM(C34:C36)=0,0,IF((COUNTIF(C28:C30,C34)+COUNTIF(C28:C30,C35)+COUNTIF(C28:C30,C36))&lt;&gt;3,1,0))</f>
        <v>0</v>
      </c>
      <c r="D33" s="16"/>
      <c r="E33" s="16">
        <f>IF(C31&gt;=1,IF(D31&gt;D32,2,IF(D31=D32,1,0)),0)</f>
        <v>0</v>
      </c>
      <c r="F33" s="16">
        <f>IF(C31&gt;=2,IF(F31&gt;F32,2,IF(F31=F32,1,0)),0)</f>
        <v>0</v>
      </c>
      <c r="G33" s="16">
        <f>IF(C31&gt;=3,IF(H31&gt;H32,2,IF(H31=H32,1,0)),0)</f>
        <v>0</v>
      </c>
      <c r="H33" s="16">
        <f>IF(K33=1,IF(J31&gt;J32,2,IF(J31=J32,1,0)),0)</f>
        <v>0</v>
      </c>
      <c r="I33" s="16">
        <f>IF(M33=1,IF(L31&gt;L32,2,IF(L31=L32,1,0)),0)</f>
        <v>0</v>
      </c>
      <c r="J33" s="16"/>
      <c r="K33" s="16">
        <f>IF(SUM(J28:K30)&lt;&gt;0,1,0)</f>
        <v>0</v>
      </c>
      <c r="L33" s="16"/>
      <c r="M33" s="16">
        <f>IF(SUM(L28:M30)&lt;&gt;0,1,0)</f>
        <v>0</v>
      </c>
      <c r="N33" s="50">
        <f>IF(M33=1,IF(I33=2,1,0),IF(K33=1,IF(H33=2,1,0),IF(G33=2,1,0)))</f>
        <v>0</v>
      </c>
      <c r="O33" s="25"/>
      <c r="R33" s="150" t="s">
        <v>59</v>
      </c>
      <c r="S33" s="151"/>
      <c r="T33" s="144">
        <f>(N7+N13+N19+N25+N31+N37+N43)</f>
        <v>0</v>
      </c>
      <c r="U33" s="164"/>
      <c r="V33" s="164" t="s">
        <v>60</v>
      </c>
      <c r="W33" s="164">
        <f>(C7*2)+C13*2+(C19*2)+(C25*2)+(C31*2)+(C37*2)+(C43*2)</f>
        <v>0</v>
      </c>
      <c r="X33" s="145"/>
      <c r="Y33" s="166">
        <f>IFERROR(T33/W33,0)</f>
        <v>0</v>
      </c>
      <c r="Z33" s="167"/>
      <c r="AA33" s="20"/>
      <c r="AB33" s="142" t="s">
        <v>61</v>
      </c>
      <c r="AC33" s="144">
        <f>COUNTIF(D4:M6,"M")+COUNTIF(D10:M12,"M")+COUNTIF(D16:M18,"M")+COUNTIF(D22:M24,"M")+COUNTIF(D28:M30,"M")+COUNTIF(D34:M36,"M")+COUNTIF(D40:M42,"M")</f>
        <v>0</v>
      </c>
      <c r="AD33" s="145"/>
    </row>
    <row r="34" spans="1:30" ht="13" customHeight="1">
      <c r="A34" s="24">
        <v>6</v>
      </c>
      <c r="B34" s="26"/>
      <c r="C34" s="27"/>
      <c r="D34" s="27"/>
      <c r="E34" s="27"/>
      <c r="F34" s="27"/>
      <c r="G34" s="27"/>
      <c r="H34" s="27"/>
      <c r="I34" s="27"/>
      <c r="J34" s="27"/>
      <c r="K34" s="27"/>
      <c r="L34" s="27"/>
      <c r="M34" s="27"/>
      <c r="N34" s="51">
        <f>IF(C33=1,IF(N36=1,1,0),0)</f>
        <v>0</v>
      </c>
      <c r="O34" s="15">
        <f>IF(C33=1,IF(N30=1,1,0),0)</f>
        <v>0</v>
      </c>
      <c r="R34" s="152"/>
      <c r="S34" s="153"/>
      <c r="T34" s="146"/>
      <c r="U34" s="165"/>
      <c r="V34" s="165"/>
      <c r="W34" s="165"/>
      <c r="X34" s="147"/>
      <c r="Y34" s="168"/>
      <c r="Z34" s="169"/>
      <c r="AA34" s="20"/>
      <c r="AB34" s="143"/>
      <c r="AC34" s="146"/>
      <c r="AD34" s="147"/>
    </row>
    <row r="35" spans="1:30" ht="13" customHeight="1">
      <c r="A35" s="24"/>
      <c r="C35" s="27"/>
      <c r="D35" s="27"/>
      <c r="E35" s="27"/>
      <c r="F35" s="27"/>
      <c r="G35" s="27"/>
      <c r="H35" s="27"/>
      <c r="I35" s="27"/>
      <c r="J35" s="27"/>
      <c r="K35" s="27"/>
      <c r="L35" s="27"/>
      <c r="M35" s="27"/>
      <c r="N35" s="28">
        <f>IF(N37&gt;=6,1,IF(N38&gt;=6,1,IF((N37+N38)=10,1,0)))</f>
        <v>0</v>
      </c>
      <c r="O35" s="148" t="str">
        <f>Basics!C3</f>
        <v>Bitte ersetzen</v>
      </c>
      <c r="P35" s="148">
        <f>B34</f>
        <v>0</v>
      </c>
      <c r="R35" s="20"/>
      <c r="S35" s="20"/>
      <c r="T35" s="20"/>
      <c r="U35" s="20"/>
      <c r="V35" s="20"/>
      <c r="W35" s="20"/>
      <c r="X35" s="20"/>
      <c r="Y35" s="20"/>
      <c r="Z35" s="20"/>
      <c r="AA35" s="20"/>
      <c r="AB35" s="20"/>
      <c r="AC35" s="20"/>
      <c r="AD35" s="20"/>
    </row>
    <row r="36" spans="1:30" ht="13" customHeight="1">
      <c r="A36" s="24"/>
      <c r="C36" s="27"/>
      <c r="D36" s="27"/>
      <c r="E36" s="27"/>
      <c r="F36" s="27"/>
      <c r="G36" s="27"/>
      <c r="H36" s="27"/>
      <c r="I36" s="27"/>
      <c r="J36" s="27"/>
      <c r="K36" s="27"/>
      <c r="L36" s="27"/>
      <c r="M36" s="27"/>
      <c r="N36" s="43">
        <f>IF(N35=0,0,IF(N37&gt;N38,1,0))</f>
        <v>0</v>
      </c>
      <c r="O36" s="148">
        <f>'Wettkampftag 3'!C33</f>
        <v>0</v>
      </c>
      <c r="P36" s="148"/>
      <c r="R36" s="150" t="s">
        <v>62</v>
      </c>
      <c r="S36" s="151"/>
      <c r="T36" s="144">
        <f>N6+N12+N18+N24+N30+N36+N42</f>
        <v>0</v>
      </c>
      <c r="U36" s="164"/>
      <c r="V36" s="164" t="s">
        <v>60</v>
      </c>
      <c r="W36" s="164">
        <f>N5+N11+N17+N23+N29+N35+N41</f>
        <v>0</v>
      </c>
      <c r="X36" s="145"/>
      <c r="Y36" s="166">
        <f>IFERROR(T36/W36,0)</f>
        <v>0</v>
      </c>
      <c r="Z36" s="167"/>
      <c r="AA36" s="20"/>
      <c r="AB36" s="142" t="s">
        <v>63</v>
      </c>
      <c r="AC36" s="144">
        <f>C9+C15+C21+C27+C33+C39</f>
        <v>0</v>
      </c>
      <c r="AD36" s="145"/>
    </row>
    <row r="37" spans="1:30" ht="13" customHeight="1">
      <c r="A37" s="24"/>
      <c r="B37" s="154" t="str">
        <f>N37&amp;":"&amp;N38</f>
        <v>0:0</v>
      </c>
      <c r="C37" s="47">
        <f>IF(SUM(D34:E36)=0,0,1)+IF(SUM(F34:G36)=0,0,1)+IF(SUM(H34:I36)=0,0,1)+IF(SUM(J34:K36)=0,0,1)+IF(SUM(L34:M36)=0,0,1)</f>
        <v>0</v>
      </c>
      <c r="D37" s="155">
        <f>SUM(D34:E36)</f>
        <v>0</v>
      </c>
      <c r="E37" s="155"/>
      <c r="F37" s="155">
        <f>SUM(F34:G36)</f>
        <v>0</v>
      </c>
      <c r="G37" s="155"/>
      <c r="H37" s="155">
        <f>SUM(H34:I36)</f>
        <v>0</v>
      </c>
      <c r="I37" s="155"/>
      <c r="J37" s="155">
        <f>SUM(J34:K36)</f>
        <v>0</v>
      </c>
      <c r="K37" s="155"/>
      <c r="L37" s="156">
        <f>SUM(L34:M36)</f>
        <v>0</v>
      </c>
      <c r="M37" s="156"/>
      <c r="N37" s="48">
        <f>SUM(E39:I39)</f>
        <v>0</v>
      </c>
      <c r="O37" s="157" t="str">
        <f>IFERROR(SUM(D37:M37)/((COUNTIF(D34:M36,"&gt;0")+COUNTIF(D34:M36,"M"))),"0")</f>
        <v>0</v>
      </c>
      <c r="P37" s="157" t="str">
        <f>IFERROR(SUM(D38:M38)/((COUNTIF(D34:M36,"&gt;0")+COUNTIF(D34:M36,"M"))),"0")</f>
        <v>0</v>
      </c>
      <c r="R37" s="152"/>
      <c r="S37" s="153"/>
      <c r="T37" s="146"/>
      <c r="U37" s="165"/>
      <c r="V37" s="165"/>
      <c r="W37" s="165"/>
      <c r="X37" s="147"/>
      <c r="Y37" s="168"/>
      <c r="Z37" s="169"/>
      <c r="AA37" s="20"/>
      <c r="AB37" s="143"/>
      <c r="AC37" s="146"/>
      <c r="AD37" s="147"/>
    </row>
    <row r="38" spans="1:30" ht="13" customHeight="1">
      <c r="A38" s="24"/>
      <c r="B38" s="154" t="str">
        <f>"Passe "&amp;B34</f>
        <v xml:space="preserve">Passe </v>
      </c>
      <c r="C38" s="49" t="s">
        <v>54</v>
      </c>
      <c r="D38" s="158">
        <v>0</v>
      </c>
      <c r="E38" s="158"/>
      <c r="F38" s="158">
        <v>0</v>
      </c>
      <c r="G38" s="158"/>
      <c r="H38" s="158">
        <v>0</v>
      </c>
      <c r="I38" s="158"/>
      <c r="J38" s="158">
        <v>0</v>
      </c>
      <c r="K38" s="158"/>
      <c r="L38" s="159">
        <v>0</v>
      </c>
      <c r="M38" s="159"/>
      <c r="N38" s="48">
        <f>C37*2-N37</f>
        <v>0</v>
      </c>
      <c r="O38" s="157"/>
      <c r="P38" s="157"/>
      <c r="R38" s="20"/>
      <c r="S38" s="20"/>
      <c r="T38" s="20"/>
      <c r="U38" s="20"/>
      <c r="V38" s="20"/>
      <c r="W38" s="20"/>
      <c r="X38" s="20"/>
      <c r="Y38" s="20"/>
      <c r="Z38" s="20"/>
      <c r="AA38" s="20"/>
      <c r="AB38" s="20"/>
      <c r="AC38" s="20"/>
      <c r="AD38" s="20"/>
    </row>
    <row r="39" spans="1:30" ht="13" customHeight="1">
      <c r="A39" s="24"/>
      <c r="C39" s="16">
        <f>IF(SUM(C40:C42)=0,0,IF((COUNTIF(C34:C36,C40)+COUNTIF(C34:C36,C41)+COUNTIF(C34:C36,C42))&lt;&gt;3,1,0))</f>
        <v>0</v>
      </c>
      <c r="D39" s="16"/>
      <c r="E39" s="16">
        <f>IF(C37&gt;=1,IF(D37&gt;D38,2,IF(D37=D38,1,0)),0)</f>
        <v>0</v>
      </c>
      <c r="F39" s="16">
        <f>IF(C37&gt;=2,IF(F37&gt;F38,2,IF(F37=F38,1,0)),0)</f>
        <v>0</v>
      </c>
      <c r="G39" s="16">
        <f>IF(C37&gt;=3,IF(H37&gt;H38,2,IF(H37=H38,1,0)),0)</f>
        <v>0</v>
      </c>
      <c r="H39" s="16">
        <f>IF(K39=1,IF(J37&gt;J38,2,IF(J37=J38,1,0)),0)</f>
        <v>0</v>
      </c>
      <c r="I39" s="16">
        <f>IF(M39=1,IF(L37&gt;L38,2,IF(L37=L38,1,0)),0)</f>
        <v>0</v>
      </c>
      <c r="J39" s="16"/>
      <c r="K39" s="16">
        <f>IF(SUM(J34:K36)&lt;&gt;0,1,0)</f>
        <v>0</v>
      </c>
      <c r="L39" s="16"/>
      <c r="M39" s="16">
        <f>IF(SUM(L34:M36)&lt;&gt;0,1,0)</f>
        <v>0</v>
      </c>
      <c r="N39" s="50">
        <f>IF(M39=1,IF(I39=2,1,0),IF(K39=1,IF(H39=2,1,0),IF(G39=2,1,0)))</f>
        <v>0</v>
      </c>
      <c r="O39" s="25"/>
      <c r="R39" s="150" t="s">
        <v>64</v>
      </c>
      <c r="S39" s="151"/>
      <c r="T39" s="144">
        <f>T36*2+COUNTIF(N7,5)+COUNTIF(N13,5)+COUNTIF(N19,5)+COUNTIF(N25,5)+COUNTIF(N31,5)+COUNTIF(N37,5)+COUNTIF(N43,5)</f>
        <v>0</v>
      </c>
      <c r="U39" s="145"/>
      <c r="V39" s="20"/>
      <c r="W39" s="20"/>
      <c r="X39" s="20"/>
      <c r="Y39" s="20"/>
      <c r="Z39" s="20"/>
      <c r="AA39" s="20"/>
      <c r="AB39" s="20"/>
      <c r="AC39" s="20"/>
      <c r="AD39" s="20"/>
    </row>
    <row r="40" spans="1:30" ht="13" customHeight="1">
      <c r="A40" s="24">
        <v>7</v>
      </c>
      <c r="B40" s="26"/>
      <c r="C40" s="27"/>
      <c r="D40" s="27"/>
      <c r="E40" s="27"/>
      <c r="F40" s="27"/>
      <c r="G40" s="27"/>
      <c r="H40" s="27"/>
      <c r="I40" s="27"/>
      <c r="J40" s="27"/>
      <c r="K40" s="27"/>
      <c r="L40" s="27"/>
      <c r="M40" s="27"/>
      <c r="N40" s="51">
        <f>IF(C39=1,IF(N42=1,1,0),0)</f>
        <v>0</v>
      </c>
      <c r="O40" s="15">
        <f>IF(C39=1,IF(N36=1,1,0),0)</f>
        <v>0</v>
      </c>
      <c r="R40" s="152"/>
      <c r="S40" s="153"/>
      <c r="T40" s="146"/>
      <c r="U40" s="147"/>
      <c r="V40" s="20"/>
      <c r="W40" s="20"/>
      <c r="X40" s="20"/>
      <c r="Y40" s="20"/>
      <c r="Z40" s="20"/>
      <c r="AA40" s="20"/>
      <c r="AB40" s="20"/>
      <c r="AC40" s="20"/>
      <c r="AD40" s="20"/>
    </row>
    <row r="41" spans="1:30" ht="13" customHeight="1">
      <c r="C41" s="27"/>
      <c r="D41" s="27"/>
      <c r="E41" s="27"/>
      <c r="F41" s="27"/>
      <c r="G41" s="27"/>
      <c r="H41" s="27"/>
      <c r="I41" s="27"/>
      <c r="J41" s="27"/>
      <c r="K41" s="27"/>
      <c r="L41" s="27"/>
      <c r="M41" s="27"/>
      <c r="N41" s="28">
        <f>IF(N43&gt;=6,1,IF(N44&gt;=6,1,IF((N43+N44)=10,1,0)))</f>
        <v>0</v>
      </c>
      <c r="O41" s="148" t="str">
        <f>Basics!C3</f>
        <v>Bitte ersetzen</v>
      </c>
      <c r="P41" s="148">
        <f>B40</f>
        <v>0</v>
      </c>
      <c r="R41" s="20"/>
      <c r="S41" s="20"/>
      <c r="T41" s="20"/>
      <c r="U41" s="20"/>
      <c r="V41" s="20"/>
      <c r="W41" s="20"/>
      <c r="X41" s="20"/>
      <c r="Y41" s="20"/>
      <c r="Z41" s="20"/>
      <c r="AA41" s="20"/>
      <c r="AB41" s="20"/>
      <c r="AC41" s="20"/>
      <c r="AD41" s="20"/>
    </row>
    <row r="42" spans="1:30" ht="13" customHeight="1">
      <c r="C42" s="27"/>
      <c r="D42" s="27"/>
      <c r="E42" s="27"/>
      <c r="F42" s="27"/>
      <c r="G42" s="27"/>
      <c r="H42" s="27"/>
      <c r="I42" s="27"/>
      <c r="J42" s="27"/>
      <c r="K42" s="27"/>
      <c r="L42" s="27"/>
      <c r="M42" s="27"/>
      <c r="N42" s="43">
        <f>IF(N41=0,0,IF(N43&gt;N44,1,0))</f>
        <v>0</v>
      </c>
      <c r="O42" s="148">
        <f>'Wettkampftag 3'!C39</f>
        <v>0</v>
      </c>
      <c r="P42" s="148"/>
      <c r="R42" s="20"/>
      <c r="S42" s="20"/>
      <c r="T42" s="20"/>
      <c r="U42" s="20"/>
      <c r="V42" s="20"/>
      <c r="W42" s="20"/>
      <c r="X42" s="20"/>
      <c r="Y42" s="20"/>
      <c r="Z42" s="20"/>
      <c r="AA42" s="20"/>
      <c r="AB42" s="20"/>
      <c r="AC42" s="20"/>
      <c r="AD42" s="20"/>
    </row>
    <row r="43" spans="1:30" ht="13" customHeight="1">
      <c r="B43" s="154" t="str">
        <f>N43&amp;":"&amp;N44</f>
        <v>0:0</v>
      </c>
      <c r="C43" s="47">
        <f>IF(SUM(D40:E42)=0,0,1)+IF(SUM(F40:G42)=0,0,1)+IF(SUM(H40:I42)=0,0,1)+IF(SUM(J40:K42)=0,0,1)+IF(SUM(L40:M42)=0,0,1)</f>
        <v>0</v>
      </c>
      <c r="D43" s="155">
        <f>SUM(D40:E42)</f>
        <v>0</v>
      </c>
      <c r="E43" s="155"/>
      <c r="F43" s="155">
        <f>SUM(F40:G42)</f>
        <v>0</v>
      </c>
      <c r="G43" s="155"/>
      <c r="H43" s="155">
        <f>SUM(H40:I42)</f>
        <v>0</v>
      </c>
      <c r="I43" s="155"/>
      <c r="J43" s="155">
        <f>SUM(J40:K42)</f>
        <v>0</v>
      </c>
      <c r="K43" s="155"/>
      <c r="L43" s="156">
        <f>SUM(L40:M42)</f>
        <v>0</v>
      </c>
      <c r="M43" s="156"/>
      <c r="N43" s="48">
        <f>SUM(E45:I45)</f>
        <v>0</v>
      </c>
      <c r="O43" s="157" t="str">
        <f>IFERROR(SUM(D43:M43)/((COUNTIF(D40:M42,"&gt;0")+COUNTIF(D40:M42,"M"))),"0")</f>
        <v>0</v>
      </c>
      <c r="P43" s="157" t="str">
        <f>IFERROR(SUM(D44:M44)/((COUNTIF(D40:M42,"&gt;0")+COUNTIF(D40:M42,"M"))),"0")</f>
        <v>0</v>
      </c>
      <c r="R43" s="20"/>
      <c r="S43" s="20"/>
      <c r="T43" s="20"/>
      <c r="U43" s="20"/>
      <c r="V43" s="20"/>
      <c r="W43" s="20"/>
      <c r="X43" s="20"/>
      <c r="Y43" s="20"/>
      <c r="Z43" s="20"/>
      <c r="AA43" s="20"/>
      <c r="AB43" s="20"/>
      <c r="AC43" s="20"/>
      <c r="AD43" s="20"/>
    </row>
    <row r="44" spans="1:30" ht="13" customHeight="1">
      <c r="B44" s="154" t="str">
        <f>"Passe "&amp;B40</f>
        <v xml:space="preserve">Passe </v>
      </c>
      <c r="C44" s="49" t="s">
        <v>54</v>
      </c>
      <c r="D44" s="158">
        <v>0</v>
      </c>
      <c r="E44" s="158"/>
      <c r="F44" s="158">
        <v>0</v>
      </c>
      <c r="G44" s="158"/>
      <c r="H44" s="158">
        <v>0</v>
      </c>
      <c r="I44" s="158"/>
      <c r="J44" s="158">
        <v>0</v>
      </c>
      <c r="K44" s="158"/>
      <c r="L44" s="159">
        <v>0</v>
      </c>
      <c r="M44" s="159"/>
      <c r="N44" s="48">
        <f>C43*2-N43</f>
        <v>0</v>
      </c>
      <c r="O44" s="157"/>
      <c r="P44" s="157"/>
      <c r="R44" s="20"/>
      <c r="S44" s="20"/>
      <c r="T44" s="20"/>
      <c r="U44" s="20"/>
      <c r="V44" s="20"/>
      <c r="W44" s="20"/>
      <c r="X44" s="20"/>
      <c r="Y44" s="20"/>
      <c r="Z44" s="20"/>
      <c r="AA44" s="20"/>
      <c r="AB44" s="20"/>
      <c r="AC44" s="20"/>
      <c r="AD44" s="20"/>
    </row>
    <row r="45" spans="1:30" ht="13" customHeight="1">
      <c r="E45" s="16">
        <f>IF(C43&gt;=1,IF(D43&gt;D44,2,IF(D43=D44,1,0)),0)</f>
        <v>0</v>
      </c>
      <c r="F45" s="16">
        <f>IF(C43&gt;=2,IF(F43&gt;F44,2,IF(F43=F44,1,0)),0)</f>
        <v>0</v>
      </c>
      <c r="G45" s="16">
        <f>IF(C43&gt;=3,IF(H43&gt;H44,2,IF(H43=H44,1,0)),0)</f>
        <v>0</v>
      </c>
      <c r="H45" s="16">
        <f>IF(K45=1,IF(J43&gt;J44,2,IF(J43=J44,1,0)),0)</f>
        <v>0</v>
      </c>
      <c r="I45" s="16">
        <f>IF(M45=1,IF(L43&gt;L44,2,IF(L43=L44,1,0)),0)</f>
        <v>0</v>
      </c>
      <c r="J45" s="15"/>
      <c r="K45" s="16">
        <f>IF(SUM(J40:K42)&lt;&gt;0,1,0)</f>
        <v>0</v>
      </c>
      <c r="L45" s="16"/>
      <c r="M45" s="16">
        <f>IF(SUM(L40:M42)&lt;&gt;0,1,0)</f>
        <v>0</v>
      </c>
      <c r="N45" s="50">
        <f>IF(M45=1,IF(I45=2,1,0),IF(K45=1,IF(H45=2,1,0),IF(G45=2,1,0)))</f>
        <v>0</v>
      </c>
      <c r="R45" s="20"/>
      <c r="S45" s="113" t="s">
        <v>65</v>
      </c>
      <c r="T45" s="65"/>
      <c r="U45" s="65"/>
      <c r="V45" s="65"/>
      <c r="W45" s="65"/>
      <c r="X45" s="65"/>
      <c r="Y45" s="65"/>
      <c r="Z45" s="65"/>
      <c r="AA45" s="20"/>
      <c r="AB45" s="20"/>
      <c r="AC45" s="20"/>
      <c r="AD45" s="20"/>
    </row>
    <row r="46" spans="1:30" ht="13" customHeight="1">
      <c r="C46" s="15"/>
      <c r="D46" s="15"/>
      <c r="E46" s="15"/>
      <c r="F46" s="15"/>
      <c r="G46" s="15"/>
      <c r="H46" s="15"/>
      <c r="I46" s="15"/>
      <c r="J46" s="15"/>
      <c r="K46" s="16">
        <f>K45+K39+K33+K27+K21+K15+K9</f>
        <v>0</v>
      </c>
      <c r="L46" s="16"/>
      <c r="M46" s="16">
        <f>M45+M39+M33+M27+M21+M15+M9</f>
        <v>0</v>
      </c>
      <c r="N46" s="15"/>
      <c r="R46" s="117" t="s">
        <v>42</v>
      </c>
      <c r="S46" s="30" t="s">
        <v>2</v>
      </c>
      <c r="T46" s="66" t="s">
        <v>66</v>
      </c>
      <c r="U46" s="67" t="s">
        <v>67</v>
      </c>
      <c r="V46" s="67" t="s">
        <v>68</v>
      </c>
      <c r="W46" s="67" t="s">
        <v>69</v>
      </c>
      <c r="X46" s="67" t="s">
        <v>70</v>
      </c>
      <c r="Y46" s="183" t="s">
        <v>50</v>
      </c>
      <c r="Z46" s="183"/>
      <c r="AA46" s="67" t="s">
        <v>52</v>
      </c>
      <c r="AB46" s="67" t="s">
        <v>71</v>
      </c>
      <c r="AC46" s="116" t="s">
        <v>57</v>
      </c>
      <c r="AD46" s="116"/>
    </row>
    <row r="47" spans="1:30" ht="13" customHeight="1">
      <c r="R47" s="37">
        <f>Basics!B29</f>
        <v>1</v>
      </c>
      <c r="S47" s="38" t="str">
        <f>Basics!C29</f>
        <v>NN</v>
      </c>
      <c r="T47" s="69">
        <f t="shared" ref="T47:T53" si="22">IF($B$4=S47,D$8,IF($B$10=S47,D$14,IF($B$16=S47,D$20,IF($B$22=S47,D$26,IF($B$28=S47,D$32,IF($B$34=S47,D$38,IF($B$40=S47,D$44,0)))))))</f>
        <v>0</v>
      </c>
      <c r="U47" s="69">
        <f t="shared" ref="U47:U53" si="23">IF($B$4=S47,F$8,IF($B$10=S47,F$14,IF($B$16=S47,F$20,IF($B$22=S47,F$26,IF($B$28=S47,F$32,IF($B$34=S47,F$38,IF($B$40=S47,F$44,0)))))))</f>
        <v>0</v>
      </c>
      <c r="V47" s="69">
        <f t="shared" ref="V47:V53" si="24">IF($B$4=S47,H$8,IF($B$10=S47,H$14,IF($B$16=S47,H$20,IF($B$22=S47,H$26,IF($B$28=S47,H$32,IF($B$34=S47,H$38,IF($B$40=S47,H$44,0)))))))</f>
        <v>0</v>
      </c>
      <c r="W47" s="69">
        <f t="shared" ref="W47:W53" si="25">IF($B$4=$S47,J$8,IF($B$10=$S47,J$14,IF($B$16=$S47,J$20,IF($B$22=$S47,J$26,IF($B$28=$S47,J$32,IF($B$34=$S47,J$38,IF($B$40=$S47,J$44,0)))))))</f>
        <v>0</v>
      </c>
      <c r="X47" s="69">
        <f t="shared" ref="X47:X53" si="26">IF($B$4=$S47,L$8,IF($B$10=$S47,L$14,IF($B$16=$S47,L$20,IF($B$22=$S47,L$26,IF($B$28=$S47,L$32,IF($B$34=$S47,L$38,IF($B$40=$S47,L$44,0)))))))</f>
        <v>0</v>
      </c>
      <c r="Y47" s="181">
        <f t="shared" ref="Y47:Y53" si="27">SUM(T47:X47)</f>
        <v>0</v>
      </c>
      <c r="Z47" s="182"/>
      <c r="AA47" s="70">
        <f t="shared" ref="AA47:AA53" si="28">COUNTIF(T47:X47,"&lt;&gt;0")</f>
        <v>0</v>
      </c>
      <c r="AB47" s="71">
        <f t="shared" ref="AB47:AB53" si="29">AC47/6</f>
        <v>0</v>
      </c>
      <c r="AC47" s="115">
        <f t="shared" ref="AC47:AC53" si="30">IFERROR(Y47/AA47,0)</f>
        <v>0</v>
      </c>
      <c r="AD47" s="115"/>
    </row>
    <row r="48" spans="1:30" ht="13">
      <c r="R48" s="44">
        <f>Basics!B30</f>
        <v>2</v>
      </c>
      <c r="S48" s="45" t="str">
        <f>Basics!C30</f>
        <v>NN</v>
      </c>
      <c r="T48" s="69">
        <f t="shared" si="22"/>
        <v>0</v>
      </c>
      <c r="U48" s="69">
        <f t="shared" si="23"/>
        <v>0</v>
      </c>
      <c r="V48" s="69">
        <f t="shared" si="24"/>
        <v>0</v>
      </c>
      <c r="W48" s="69">
        <f t="shared" si="25"/>
        <v>0</v>
      </c>
      <c r="X48" s="69">
        <f t="shared" si="26"/>
        <v>0</v>
      </c>
      <c r="Y48" s="181">
        <f t="shared" si="27"/>
        <v>0</v>
      </c>
      <c r="Z48" s="182"/>
      <c r="AA48" s="70">
        <f t="shared" si="28"/>
        <v>0</v>
      </c>
      <c r="AB48" s="71">
        <f t="shared" si="29"/>
        <v>0</v>
      </c>
      <c r="AC48" s="115">
        <f t="shared" si="30"/>
        <v>0</v>
      </c>
      <c r="AD48" s="115"/>
    </row>
    <row r="49" spans="18:30" ht="13">
      <c r="R49" s="44">
        <f>Basics!B31</f>
        <v>3</v>
      </c>
      <c r="S49" s="45" t="str">
        <f>Basics!C31</f>
        <v>NN</v>
      </c>
      <c r="T49" s="69">
        <f t="shared" si="22"/>
        <v>0</v>
      </c>
      <c r="U49" s="69">
        <f t="shared" si="23"/>
        <v>0</v>
      </c>
      <c r="V49" s="69">
        <f t="shared" si="24"/>
        <v>0</v>
      </c>
      <c r="W49" s="69">
        <f t="shared" si="25"/>
        <v>0</v>
      </c>
      <c r="X49" s="69">
        <f t="shared" si="26"/>
        <v>0</v>
      </c>
      <c r="Y49" s="181">
        <f t="shared" si="27"/>
        <v>0</v>
      </c>
      <c r="Z49" s="182"/>
      <c r="AA49" s="70">
        <f t="shared" si="28"/>
        <v>0</v>
      </c>
      <c r="AB49" s="71">
        <f t="shared" si="29"/>
        <v>0</v>
      </c>
      <c r="AC49" s="115">
        <f t="shared" si="30"/>
        <v>0</v>
      </c>
      <c r="AD49" s="115"/>
    </row>
    <row r="50" spans="18:30" ht="13">
      <c r="R50" s="44">
        <f>Basics!B32</f>
        <v>4</v>
      </c>
      <c r="S50" s="45" t="str">
        <f>Basics!C32</f>
        <v>NN</v>
      </c>
      <c r="T50" s="69">
        <f t="shared" si="22"/>
        <v>0</v>
      </c>
      <c r="U50" s="69">
        <f t="shared" si="23"/>
        <v>0</v>
      </c>
      <c r="V50" s="69">
        <f t="shared" si="24"/>
        <v>0</v>
      </c>
      <c r="W50" s="69">
        <f t="shared" si="25"/>
        <v>0</v>
      </c>
      <c r="X50" s="69">
        <f t="shared" si="26"/>
        <v>0</v>
      </c>
      <c r="Y50" s="181">
        <f t="shared" si="27"/>
        <v>0</v>
      </c>
      <c r="Z50" s="182"/>
      <c r="AA50" s="70">
        <f t="shared" si="28"/>
        <v>0</v>
      </c>
      <c r="AB50" s="71">
        <f t="shared" si="29"/>
        <v>0</v>
      </c>
      <c r="AC50" s="115">
        <f t="shared" si="30"/>
        <v>0</v>
      </c>
      <c r="AD50" s="115"/>
    </row>
    <row r="51" spans="18:30" ht="13">
      <c r="R51" s="44">
        <f>Basics!B33</f>
        <v>5</v>
      </c>
      <c r="S51" s="45" t="str">
        <f>Basics!C33</f>
        <v>NN</v>
      </c>
      <c r="T51" s="69">
        <f t="shared" si="22"/>
        <v>0</v>
      </c>
      <c r="U51" s="69">
        <f t="shared" si="23"/>
        <v>0</v>
      </c>
      <c r="V51" s="69">
        <f t="shared" si="24"/>
        <v>0</v>
      </c>
      <c r="W51" s="69">
        <f t="shared" si="25"/>
        <v>0</v>
      </c>
      <c r="X51" s="69">
        <f t="shared" si="26"/>
        <v>0</v>
      </c>
      <c r="Y51" s="181">
        <f t="shared" si="27"/>
        <v>0</v>
      </c>
      <c r="Z51" s="182"/>
      <c r="AA51" s="70">
        <f t="shared" si="28"/>
        <v>0</v>
      </c>
      <c r="AB51" s="71">
        <f t="shared" si="29"/>
        <v>0</v>
      </c>
      <c r="AC51" s="115">
        <f t="shared" si="30"/>
        <v>0</v>
      </c>
      <c r="AD51" s="115"/>
    </row>
    <row r="52" spans="18:30" ht="13">
      <c r="R52" s="44">
        <f>Basics!B34</f>
        <v>6</v>
      </c>
      <c r="S52" s="45" t="str">
        <f>Basics!C34</f>
        <v>NN</v>
      </c>
      <c r="T52" s="69">
        <f t="shared" si="22"/>
        <v>0</v>
      </c>
      <c r="U52" s="69">
        <f t="shared" si="23"/>
        <v>0</v>
      </c>
      <c r="V52" s="69">
        <f t="shared" si="24"/>
        <v>0</v>
      </c>
      <c r="W52" s="69">
        <f t="shared" si="25"/>
        <v>0</v>
      </c>
      <c r="X52" s="69">
        <f t="shared" si="26"/>
        <v>0</v>
      </c>
      <c r="Y52" s="181">
        <f t="shared" si="27"/>
        <v>0</v>
      </c>
      <c r="Z52" s="182"/>
      <c r="AA52" s="70">
        <f t="shared" si="28"/>
        <v>0</v>
      </c>
      <c r="AB52" s="71">
        <f t="shared" si="29"/>
        <v>0</v>
      </c>
      <c r="AC52" s="115">
        <f t="shared" si="30"/>
        <v>0</v>
      </c>
      <c r="AD52" s="115"/>
    </row>
    <row r="53" spans="18:30" ht="13">
      <c r="R53" s="61">
        <f>Basics!B35</f>
        <v>7</v>
      </c>
      <c r="S53" s="62" t="str">
        <f>Basics!C35</f>
        <v>NN</v>
      </c>
      <c r="T53" s="69">
        <f t="shared" si="22"/>
        <v>0</v>
      </c>
      <c r="U53" s="69">
        <f t="shared" si="23"/>
        <v>0</v>
      </c>
      <c r="V53" s="69">
        <f t="shared" si="24"/>
        <v>0</v>
      </c>
      <c r="W53" s="69">
        <f t="shared" si="25"/>
        <v>0</v>
      </c>
      <c r="X53" s="69">
        <f t="shared" si="26"/>
        <v>0</v>
      </c>
      <c r="Y53" s="181">
        <f t="shared" si="27"/>
        <v>0</v>
      </c>
      <c r="Z53" s="182"/>
      <c r="AA53" s="70">
        <f t="shared" si="28"/>
        <v>0</v>
      </c>
      <c r="AB53" s="71">
        <f t="shared" si="29"/>
        <v>0</v>
      </c>
      <c r="AC53" s="115">
        <f t="shared" si="30"/>
        <v>0</v>
      </c>
      <c r="AD53" s="115"/>
    </row>
    <row r="54" spans="18:30">
      <c r="R54" s="20"/>
      <c r="S54" s="20"/>
      <c r="T54" s="20"/>
      <c r="U54" s="20"/>
      <c r="V54" s="20"/>
      <c r="W54" s="20"/>
      <c r="X54" s="20"/>
      <c r="Y54" s="20"/>
      <c r="Z54" s="20"/>
      <c r="AA54" s="20"/>
      <c r="AB54" s="20"/>
      <c r="AC54" s="20"/>
      <c r="AD54" s="20"/>
    </row>
    <row r="55" spans="18:30">
      <c r="R55" s="20"/>
      <c r="S55" s="20"/>
      <c r="T55" s="20"/>
      <c r="U55" s="20"/>
      <c r="V55" s="20"/>
      <c r="W55" s="20"/>
      <c r="X55" s="112" t="s">
        <v>32</v>
      </c>
      <c r="Y55" s="112"/>
      <c r="Z55" s="112"/>
      <c r="AA55" s="112"/>
      <c r="AB55" s="112"/>
      <c r="AC55" s="112"/>
      <c r="AD55" s="112"/>
    </row>
  </sheetData>
  <mergeCells count="156">
    <mergeCell ref="T30:T31"/>
    <mergeCell ref="U30:U31"/>
    <mergeCell ref="V30:V31"/>
    <mergeCell ref="W30:W31"/>
    <mergeCell ref="X30:X31"/>
    <mergeCell ref="AC23:AD23"/>
    <mergeCell ref="AC24:AD24"/>
    <mergeCell ref="AC25:AD25"/>
    <mergeCell ref="T33:U34"/>
    <mergeCell ref="V33:V34"/>
    <mergeCell ref="W33:X34"/>
    <mergeCell ref="Y33:Z34"/>
    <mergeCell ref="AB33:AB34"/>
    <mergeCell ref="AC33:AD34"/>
    <mergeCell ref="B1:AD1"/>
    <mergeCell ref="D3:E3"/>
    <mergeCell ref="F3:G3"/>
    <mergeCell ref="H3:I3"/>
    <mergeCell ref="J3:K3"/>
    <mergeCell ref="L3:M3"/>
    <mergeCell ref="AE3:AG3"/>
    <mergeCell ref="O5:O6"/>
    <mergeCell ref="P5:P6"/>
    <mergeCell ref="B7:B8"/>
    <mergeCell ref="D7:E7"/>
    <mergeCell ref="F7:G7"/>
    <mergeCell ref="H7:I7"/>
    <mergeCell ref="J7:K7"/>
    <mergeCell ref="L7:M7"/>
    <mergeCell ref="O7:O8"/>
    <mergeCell ref="P7:P8"/>
    <mergeCell ref="D8:E8"/>
    <mergeCell ref="F8:G8"/>
    <mergeCell ref="H8:I8"/>
    <mergeCell ref="J8:K8"/>
    <mergeCell ref="L8:M8"/>
    <mergeCell ref="O11:O12"/>
    <mergeCell ref="P11:P12"/>
    <mergeCell ref="B13:B14"/>
    <mergeCell ref="D13:E13"/>
    <mergeCell ref="F13:G13"/>
    <mergeCell ref="H13:I13"/>
    <mergeCell ref="J13:K13"/>
    <mergeCell ref="L13:M13"/>
    <mergeCell ref="O13:O14"/>
    <mergeCell ref="P13:P14"/>
    <mergeCell ref="AC19:AD19"/>
    <mergeCell ref="D14:E14"/>
    <mergeCell ref="F14:G14"/>
    <mergeCell ref="H14:I14"/>
    <mergeCell ref="J14:K14"/>
    <mergeCell ref="L14:M14"/>
    <mergeCell ref="AC20:AD20"/>
    <mergeCell ref="AC21:AD21"/>
    <mergeCell ref="AC22:AD22"/>
    <mergeCell ref="O17:O18"/>
    <mergeCell ref="P17:P18"/>
    <mergeCell ref="B19:B20"/>
    <mergeCell ref="D19:E19"/>
    <mergeCell ref="F19:G19"/>
    <mergeCell ref="H19:I19"/>
    <mergeCell ref="J19:K19"/>
    <mergeCell ref="L19:M19"/>
    <mergeCell ref="O19:O20"/>
    <mergeCell ref="P19:P20"/>
    <mergeCell ref="D20:E20"/>
    <mergeCell ref="F20:G20"/>
    <mergeCell ref="H20:I20"/>
    <mergeCell ref="J20:K20"/>
    <mergeCell ref="L20:M20"/>
    <mergeCell ref="AC36:AD37"/>
    <mergeCell ref="O23:O24"/>
    <mergeCell ref="P23:P24"/>
    <mergeCell ref="R39:S40"/>
    <mergeCell ref="T39:U40"/>
    <mergeCell ref="R36:S37"/>
    <mergeCell ref="V36:V37"/>
    <mergeCell ref="AB36:AB37"/>
    <mergeCell ref="AC26:AD26"/>
    <mergeCell ref="AC27:AD27"/>
    <mergeCell ref="AC28:AD28"/>
    <mergeCell ref="O29:O30"/>
    <mergeCell ref="P29:P30"/>
    <mergeCell ref="R30:S31"/>
    <mergeCell ref="Y30:Y31"/>
    <mergeCell ref="Z30:Z31"/>
    <mergeCell ref="AB30:AB31"/>
    <mergeCell ref="AC30:AD31"/>
    <mergeCell ref="O35:O36"/>
    <mergeCell ref="P35:P36"/>
    <mergeCell ref="T36:U37"/>
    <mergeCell ref="W36:X37"/>
    <mergeCell ref="Y36:Z37"/>
    <mergeCell ref="R33:S34"/>
    <mergeCell ref="B25:B26"/>
    <mergeCell ref="D25:E25"/>
    <mergeCell ref="F25:G25"/>
    <mergeCell ref="H25:I25"/>
    <mergeCell ref="J25:K25"/>
    <mergeCell ref="L25:M25"/>
    <mergeCell ref="O25:O26"/>
    <mergeCell ref="P25:P26"/>
    <mergeCell ref="D26:E26"/>
    <mergeCell ref="F26:G26"/>
    <mergeCell ref="H26:I26"/>
    <mergeCell ref="J26:K26"/>
    <mergeCell ref="L26:M26"/>
    <mergeCell ref="B31:B32"/>
    <mergeCell ref="D31:E31"/>
    <mergeCell ref="F31:G31"/>
    <mergeCell ref="H31:I31"/>
    <mergeCell ref="J31:K31"/>
    <mergeCell ref="L31:M31"/>
    <mergeCell ref="O31:O32"/>
    <mergeCell ref="P31:P32"/>
    <mergeCell ref="D32:E32"/>
    <mergeCell ref="F32:G32"/>
    <mergeCell ref="H32:I32"/>
    <mergeCell ref="J32:K32"/>
    <mergeCell ref="L32:M32"/>
    <mergeCell ref="B37:B38"/>
    <mergeCell ref="D37:E37"/>
    <mergeCell ref="F37:G37"/>
    <mergeCell ref="H37:I37"/>
    <mergeCell ref="J37:K37"/>
    <mergeCell ref="L37:M37"/>
    <mergeCell ref="O37:O38"/>
    <mergeCell ref="P37:P38"/>
    <mergeCell ref="D38:E38"/>
    <mergeCell ref="F38:G38"/>
    <mergeCell ref="H38:I38"/>
    <mergeCell ref="J38:K38"/>
    <mergeCell ref="L38:M38"/>
    <mergeCell ref="B43:B44"/>
    <mergeCell ref="D43:E43"/>
    <mergeCell ref="F43:G43"/>
    <mergeCell ref="H43:I43"/>
    <mergeCell ref="J43:K43"/>
    <mergeCell ref="L43:M43"/>
    <mergeCell ref="O43:O44"/>
    <mergeCell ref="P43:P44"/>
    <mergeCell ref="D44:E44"/>
    <mergeCell ref="F44:G44"/>
    <mergeCell ref="H44:I44"/>
    <mergeCell ref="J44:K44"/>
    <mergeCell ref="L44:M44"/>
    <mergeCell ref="Y47:Z47"/>
    <mergeCell ref="Y46:Z46"/>
    <mergeCell ref="Y48:Z48"/>
    <mergeCell ref="Y49:Z49"/>
    <mergeCell ref="Y50:Z50"/>
    <mergeCell ref="Y51:Z51"/>
    <mergeCell ref="Y52:Z52"/>
    <mergeCell ref="Y53:Z53"/>
    <mergeCell ref="O41:O42"/>
    <mergeCell ref="P41:P42"/>
  </mergeCells>
  <conditionalFormatting sqref="T30">
    <cfRule type="cellIs" dxfId="1734" priority="356" operator="between">
      <formula>1</formula>
      <formula>7</formula>
    </cfRule>
    <cfRule type="cellIs" dxfId="1733" priority="357" operator="equal">
      <formula>7.25</formula>
    </cfRule>
    <cfRule type="cellIs" dxfId="1732" priority="358" operator="equal">
      <formula>7.5</formula>
    </cfRule>
    <cfRule type="cellIs" dxfId="1731" priority="359" operator="equal">
      <formula>7.75</formula>
    </cfRule>
    <cfRule type="cellIs" dxfId="1730" priority="360" operator="equal">
      <formula>8</formula>
    </cfRule>
    <cfRule type="cellIs" dxfId="1729" priority="361" operator="equal">
      <formula>8.25</formula>
    </cfRule>
    <cfRule type="cellIs" dxfId="1728" priority="362" operator="equal">
      <formula>8.5</formula>
    </cfRule>
    <cfRule type="cellIs" dxfId="1727" priority="363" operator="equal">
      <formula>8.75</formula>
    </cfRule>
    <cfRule type="cellIs" dxfId="1726" priority="364" operator="equal">
      <formula>9</formula>
    </cfRule>
    <cfRule type="cellIs" dxfId="1725" priority="365" operator="equal">
      <formula>9.25</formula>
    </cfRule>
    <cfRule type="cellIs" dxfId="1724" priority="366" operator="greaterThanOrEqual">
      <formula>9.5</formula>
    </cfRule>
    <cfRule type="cellIs" dxfId="1723" priority="367" operator="equal">
      <formula>7</formula>
    </cfRule>
    <cfRule type="cellIs" dxfId="1722" priority="368" operator="between">
      <formula>7</formula>
      <formula>7.25</formula>
    </cfRule>
    <cfRule type="cellIs" dxfId="1721" priority="369" operator="between">
      <formula>7.25</formula>
      <formula>7.5</formula>
    </cfRule>
    <cfRule type="cellIs" dxfId="1720" priority="370" operator="between">
      <formula>7.5</formula>
      <formula>7.75</formula>
    </cfRule>
    <cfRule type="cellIs" dxfId="1719" priority="371" operator="between">
      <formula>7.75</formula>
      <formula>8</formula>
    </cfRule>
    <cfRule type="cellIs" dxfId="1718" priority="372" operator="between">
      <formula>8</formula>
      <formula>8.25</formula>
    </cfRule>
    <cfRule type="cellIs" dxfId="1717" priority="373" operator="between">
      <formula>8.25</formula>
      <formula>8.5</formula>
    </cfRule>
    <cfRule type="cellIs" dxfId="1716" priority="374" operator="between">
      <formula>8.5</formula>
      <formula>8.75</formula>
    </cfRule>
    <cfRule type="cellIs" dxfId="1715" priority="375" operator="between">
      <formula>8.75</formula>
      <formula>9</formula>
    </cfRule>
    <cfRule type="cellIs" dxfId="1714" priority="376" operator="between">
      <formula>9</formula>
      <formula>9.25</formula>
    </cfRule>
    <cfRule type="cellIs" dxfId="1713" priority="377" operator="between">
      <formula>9.25</formula>
      <formula>9.5</formula>
    </cfRule>
    <cfRule type="cellIs" dxfId="1712" priority="378" operator="lessThan">
      <formula>1</formula>
    </cfRule>
  </conditionalFormatting>
  <conditionalFormatting sqref="U30">
    <cfRule type="cellIs" dxfId="1711" priority="379" operator="between">
      <formula>1</formula>
      <formula>7</formula>
    </cfRule>
    <cfRule type="cellIs" dxfId="1710" priority="380" operator="equal">
      <formula>7.25</formula>
    </cfRule>
    <cfRule type="cellIs" dxfId="1709" priority="381" operator="equal">
      <formula>7.5</formula>
    </cfRule>
    <cfRule type="cellIs" dxfId="1708" priority="382" operator="equal">
      <formula>7.75</formula>
    </cfRule>
    <cfRule type="cellIs" dxfId="1707" priority="383" operator="equal">
      <formula>8</formula>
    </cfRule>
    <cfRule type="cellIs" dxfId="1706" priority="384" operator="equal">
      <formula>8.25</formula>
    </cfRule>
    <cfRule type="cellIs" dxfId="1705" priority="385" operator="equal">
      <formula>8.5</formula>
    </cfRule>
    <cfRule type="cellIs" dxfId="1704" priority="386" operator="equal">
      <formula>8.75</formula>
    </cfRule>
    <cfRule type="cellIs" dxfId="1703" priority="387" operator="equal">
      <formula>9</formula>
    </cfRule>
    <cfRule type="cellIs" dxfId="1702" priority="388" operator="equal">
      <formula>9.25</formula>
    </cfRule>
    <cfRule type="cellIs" dxfId="1701" priority="389" operator="greaterThanOrEqual">
      <formula>9.5</formula>
    </cfRule>
    <cfRule type="cellIs" dxfId="1700" priority="390" operator="equal">
      <formula>7</formula>
    </cfRule>
    <cfRule type="cellIs" dxfId="1699" priority="391" operator="between">
      <formula>7</formula>
      <formula>7.25</formula>
    </cfRule>
    <cfRule type="cellIs" dxfId="1698" priority="392" operator="between">
      <formula>7.25</formula>
      <formula>7.5</formula>
    </cfRule>
    <cfRule type="cellIs" dxfId="1697" priority="393" operator="between">
      <formula>7.5</formula>
      <formula>7.75</formula>
    </cfRule>
    <cfRule type="cellIs" dxfId="1696" priority="394" operator="between">
      <formula>7.75</formula>
      <formula>8</formula>
    </cfRule>
    <cfRule type="cellIs" dxfId="1695" priority="395" operator="between">
      <formula>8</formula>
      <formula>8.25</formula>
    </cfRule>
    <cfRule type="cellIs" dxfId="1694" priority="396" operator="between">
      <formula>8.25</formula>
      <formula>8.5</formula>
    </cfRule>
    <cfRule type="cellIs" dxfId="1693" priority="397" operator="between">
      <formula>8.5</formula>
      <formula>8.75</formula>
    </cfRule>
    <cfRule type="cellIs" dxfId="1692" priority="398" operator="between">
      <formula>8.75</formula>
      <formula>9</formula>
    </cfRule>
    <cfRule type="cellIs" dxfId="1691" priority="399" operator="between">
      <formula>9</formula>
      <formula>9.25</formula>
    </cfRule>
    <cfRule type="cellIs" dxfId="1690" priority="400" operator="between">
      <formula>9.25</formula>
      <formula>9.5</formula>
    </cfRule>
    <cfRule type="cellIs" dxfId="1689" priority="401" operator="lessThan">
      <formula>1</formula>
    </cfRule>
  </conditionalFormatting>
  <conditionalFormatting sqref="V30">
    <cfRule type="cellIs" dxfId="1688" priority="402" operator="between">
      <formula>1</formula>
      <formula>7</formula>
    </cfRule>
    <cfRule type="cellIs" dxfId="1687" priority="403" operator="equal">
      <formula>7.25</formula>
    </cfRule>
    <cfRule type="cellIs" dxfId="1686" priority="404" operator="equal">
      <formula>7.5</formula>
    </cfRule>
    <cfRule type="cellIs" dxfId="1685" priority="405" operator="equal">
      <formula>7.75</formula>
    </cfRule>
    <cfRule type="cellIs" dxfId="1684" priority="406" operator="equal">
      <formula>8</formula>
    </cfRule>
    <cfRule type="cellIs" dxfId="1683" priority="407" operator="equal">
      <formula>8.25</formula>
    </cfRule>
    <cfRule type="cellIs" dxfId="1682" priority="408" operator="equal">
      <formula>8.5</formula>
    </cfRule>
    <cfRule type="cellIs" dxfId="1681" priority="409" operator="equal">
      <formula>8.75</formula>
    </cfRule>
    <cfRule type="cellIs" dxfId="1680" priority="410" operator="equal">
      <formula>9</formula>
    </cfRule>
    <cfRule type="cellIs" dxfId="1679" priority="411" operator="equal">
      <formula>9.25</formula>
    </cfRule>
    <cfRule type="cellIs" dxfId="1678" priority="412" operator="greaterThanOrEqual">
      <formula>9.5</formula>
    </cfRule>
    <cfRule type="cellIs" dxfId="1677" priority="413" operator="equal">
      <formula>7</formula>
    </cfRule>
    <cfRule type="cellIs" dxfId="1676" priority="414" operator="between">
      <formula>7</formula>
      <formula>7.25</formula>
    </cfRule>
    <cfRule type="cellIs" dxfId="1675" priority="415" operator="between">
      <formula>7.25</formula>
      <formula>7.5</formula>
    </cfRule>
    <cfRule type="cellIs" dxfId="1674" priority="416" operator="between">
      <formula>7.5</formula>
      <formula>7.75</formula>
    </cfRule>
    <cfRule type="cellIs" dxfId="1673" priority="417" operator="between">
      <formula>7.75</formula>
      <formula>8</formula>
    </cfRule>
    <cfRule type="cellIs" dxfId="1672" priority="418" operator="between">
      <formula>8</formula>
      <formula>8.25</formula>
    </cfRule>
    <cfRule type="cellIs" dxfId="1671" priority="419" operator="between">
      <formula>8.25</formula>
      <formula>8.5</formula>
    </cfRule>
    <cfRule type="cellIs" dxfId="1670" priority="420" operator="between">
      <formula>8.5</formula>
      <formula>8.75</formula>
    </cfRule>
    <cfRule type="cellIs" dxfId="1669" priority="421" operator="between">
      <formula>8.75</formula>
      <formula>9</formula>
    </cfRule>
    <cfRule type="cellIs" dxfId="1668" priority="422" operator="between">
      <formula>9</formula>
      <formula>9.25</formula>
    </cfRule>
    <cfRule type="cellIs" dxfId="1667" priority="423" operator="between">
      <formula>9.25</formula>
      <formula>9.5</formula>
    </cfRule>
    <cfRule type="cellIs" dxfId="1666" priority="424" operator="lessThan">
      <formula>1</formula>
    </cfRule>
  </conditionalFormatting>
  <conditionalFormatting sqref="W30">
    <cfRule type="cellIs" dxfId="1665" priority="425" operator="between">
      <formula>1</formula>
      <formula>7</formula>
    </cfRule>
    <cfRule type="cellIs" dxfId="1664" priority="426" operator="equal">
      <formula>7.25</formula>
    </cfRule>
    <cfRule type="cellIs" dxfId="1663" priority="427" operator="equal">
      <formula>7.5</formula>
    </cfRule>
    <cfRule type="cellIs" dxfId="1662" priority="428" operator="equal">
      <formula>7.75</formula>
    </cfRule>
    <cfRule type="cellIs" dxfId="1661" priority="429" operator="equal">
      <formula>8</formula>
    </cfRule>
    <cfRule type="cellIs" dxfId="1660" priority="430" operator="equal">
      <formula>8.25</formula>
    </cfRule>
    <cfRule type="cellIs" dxfId="1659" priority="431" operator="equal">
      <formula>8.5</formula>
    </cfRule>
    <cfRule type="cellIs" dxfId="1658" priority="432" operator="equal">
      <formula>8.75</formula>
    </cfRule>
    <cfRule type="cellIs" dxfId="1657" priority="433" operator="equal">
      <formula>9</formula>
    </cfRule>
    <cfRule type="cellIs" dxfId="1656" priority="434" operator="equal">
      <formula>9.25</formula>
    </cfRule>
    <cfRule type="cellIs" dxfId="1655" priority="435" operator="greaterThanOrEqual">
      <formula>9.5</formula>
    </cfRule>
    <cfRule type="cellIs" dxfId="1654" priority="436" operator="equal">
      <formula>7</formula>
    </cfRule>
    <cfRule type="cellIs" dxfId="1653" priority="437" operator="between">
      <formula>7</formula>
      <formula>7.25</formula>
    </cfRule>
    <cfRule type="cellIs" dxfId="1652" priority="438" operator="between">
      <formula>7.25</formula>
      <formula>7.5</formula>
    </cfRule>
    <cfRule type="cellIs" dxfId="1651" priority="439" operator="between">
      <formula>7.5</formula>
      <formula>7.75</formula>
    </cfRule>
    <cfRule type="cellIs" dxfId="1650" priority="440" operator="between">
      <formula>7.75</formula>
      <formula>8</formula>
    </cfRule>
    <cfRule type="cellIs" dxfId="1649" priority="441" operator="between">
      <formula>8</formula>
      <formula>8.25</formula>
    </cfRule>
    <cfRule type="cellIs" dxfId="1648" priority="442" operator="between">
      <formula>8.25</formula>
      <formula>8.5</formula>
    </cfRule>
    <cfRule type="cellIs" dxfId="1647" priority="443" operator="between">
      <formula>8.5</formula>
      <formula>8.75</formula>
    </cfRule>
    <cfRule type="cellIs" dxfId="1646" priority="444" operator="between">
      <formula>8.75</formula>
      <formula>9</formula>
    </cfRule>
    <cfRule type="cellIs" dxfId="1645" priority="445" operator="between">
      <formula>9</formula>
      <formula>9.25</formula>
    </cfRule>
    <cfRule type="cellIs" dxfId="1644" priority="446" operator="between">
      <formula>9.25</formula>
      <formula>9.5</formula>
    </cfRule>
    <cfRule type="cellIs" dxfId="1643" priority="447" operator="lessThan">
      <formula>1</formula>
    </cfRule>
  </conditionalFormatting>
  <conditionalFormatting sqref="X30">
    <cfRule type="cellIs" dxfId="1642" priority="448" operator="between">
      <formula>1</formula>
      <formula>7</formula>
    </cfRule>
    <cfRule type="cellIs" dxfId="1641" priority="449" operator="equal">
      <formula>7.25</formula>
    </cfRule>
    <cfRule type="cellIs" dxfId="1640" priority="450" operator="equal">
      <formula>7.5</formula>
    </cfRule>
    <cfRule type="cellIs" dxfId="1639" priority="451" operator="equal">
      <formula>7.75</formula>
    </cfRule>
    <cfRule type="cellIs" dxfId="1638" priority="452" operator="equal">
      <formula>8</formula>
    </cfRule>
    <cfRule type="cellIs" dxfId="1637" priority="453" operator="equal">
      <formula>8.25</formula>
    </cfRule>
    <cfRule type="cellIs" dxfId="1636" priority="454" operator="equal">
      <formula>8.5</formula>
    </cfRule>
    <cfRule type="cellIs" dxfId="1635" priority="455" operator="equal">
      <formula>8.75</formula>
    </cfRule>
    <cfRule type="cellIs" dxfId="1634" priority="456" operator="equal">
      <formula>9</formula>
    </cfRule>
    <cfRule type="cellIs" dxfId="1633" priority="457" operator="equal">
      <formula>9.25</formula>
    </cfRule>
    <cfRule type="cellIs" dxfId="1632" priority="458" operator="greaterThanOrEqual">
      <formula>9.5</formula>
    </cfRule>
    <cfRule type="cellIs" dxfId="1631" priority="459" operator="equal">
      <formula>7</formula>
    </cfRule>
    <cfRule type="cellIs" dxfId="1630" priority="460" operator="between">
      <formula>7</formula>
      <formula>7.25</formula>
    </cfRule>
    <cfRule type="cellIs" dxfId="1629" priority="461" operator="between">
      <formula>7.25</formula>
      <formula>7.5</formula>
    </cfRule>
    <cfRule type="cellIs" dxfId="1628" priority="462" operator="between">
      <formula>7.5</formula>
      <formula>7.75</formula>
    </cfRule>
    <cfRule type="cellIs" dxfId="1627" priority="463" operator="between">
      <formula>7.75</formula>
      <formula>8</formula>
    </cfRule>
    <cfRule type="cellIs" dxfId="1626" priority="464" operator="between">
      <formula>8</formula>
      <formula>8.25</formula>
    </cfRule>
    <cfRule type="cellIs" dxfId="1625" priority="465" operator="between">
      <formula>8.25</formula>
      <formula>8.5</formula>
    </cfRule>
    <cfRule type="cellIs" dxfId="1624" priority="466" operator="between">
      <formula>8.5</formula>
      <formula>8.75</formula>
    </cfRule>
    <cfRule type="cellIs" dxfId="1623" priority="467" operator="between">
      <formula>8.75</formula>
      <formula>9</formula>
    </cfRule>
    <cfRule type="cellIs" dxfId="1622" priority="468" operator="between">
      <formula>9</formula>
      <formula>9.25</formula>
    </cfRule>
    <cfRule type="cellIs" dxfId="1621" priority="469" operator="between">
      <formula>9.25</formula>
      <formula>9.5</formula>
    </cfRule>
    <cfRule type="cellIs" dxfId="1620" priority="470" operator="lessThan">
      <formula>1</formula>
    </cfRule>
  </conditionalFormatting>
  <conditionalFormatting sqref="Y30">
    <cfRule type="cellIs" dxfId="1619" priority="471" operator="between">
      <formula>1</formula>
      <formula>7</formula>
    </cfRule>
    <cfRule type="cellIs" dxfId="1618" priority="472" operator="equal">
      <formula>7.25</formula>
    </cfRule>
    <cfRule type="cellIs" dxfId="1617" priority="473" operator="equal">
      <formula>7.5</formula>
    </cfRule>
    <cfRule type="cellIs" dxfId="1616" priority="474" operator="equal">
      <formula>7.75</formula>
    </cfRule>
    <cfRule type="cellIs" dxfId="1615" priority="475" operator="equal">
      <formula>8</formula>
    </cfRule>
    <cfRule type="cellIs" dxfId="1614" priority="476" operator="equal">
      <formula>8.25</formula>
    </cfRule>
    <cfRule type="cellIs" dxfId="1613" priority="477" operator="equal">
      <formula>8.5</formula>
    </cfRule>
    <cfRule type="cellIs" dxfId="1612" priority="478" operator="equal">
      <formula>8.75</formula>
    </cfRule>
    <cfRule type="cellIs" dxfId="1611" priority="479" operator="equal">
      <formula>9</formula>
    </cfRule>
    <cfRule type="cellIs" dxfId="1610" priority="480" operator="equal">
      <formula>9.25</formula>
    </cfRule>
    <cfRule type="cellIs" dxfId="1609" priority="481" operator="greaterThanOrEqual">
      <formula>9.5</formula>
    </cfRule>
    <cfRule type="cellIs" dxfId="1608" priority="482" operator="equal">
      <formula>7</formula>
    </cfRule>
    <cfRule type="cellIs" dxfId="1607" priority="483" operator="between">
      <formula>7</formula>
      <formula>7.25</formula>
    </cfRule>
    <cfRule type="cellIs" dxfId="1606" priority="484" operator="between">
      <formula>7.25</formula>
      <formula>7.5</formula>
    </cfRule>
    <cfRule type="cellIs" dxfId="1605" priority="485" operator="between">
      <formula>7.5</formula>
      <formula>7.75</formula>
    </cfRule>
    <cfRule type="cellIs" dxfId="1604" priority="486" operator="between">
      <formula>7.75</formula>
      <formula>8</formula>
    </cfRule>
    <cfRule type="cellIs" dxfId="1603" priority="487" operator="between">
      <formula>8</formula>
      <formula>8.25</formula>
    </cfRule>
    <cfRule type="cellIs" dxfId="1602" priority="488" operator="between">
      <formula>8.25</formula>
      <formula>8.5</formula>
    </cfRule>
    <cfRule type="cellIs" dxfId="1601" priority="489" operator="between">
      <formula>8.5</formula>
      <formula>8.75</formula>
    </cfRule>
    <cfRule type="cellIs" dxfId="1600" priority="490" operator="between">
      <formula>8.75</formula>
      <formula>9</formula>
    </cfRule>
    <cfRule type="cellIs" dxfId="1599" priority="491" operator="between">
      <formula>9</formula>
      <formula>9.25</formula>
    </cfRule>
    <cfRule type="cellIs" dxfId="1598" priority="492" operator="between">
      <formula>9.25</formula>
      <formula>9.5</formula>
    </cfRule>
    <cfRule type="cellIs" dxfId="1597" priority="493" operator="lessThan">
      <formula>1</formula>
    </cfRule>
  </conditionalFormatting>
  <conditionalFormatting sqref="Z30">
    <cfRule type="cellIs" dxfId="1596" priority="494" operator="between">
      <formula>1</formula>
      <formula>7</formula>
    </cfRule>
    <cfRule type="cellIs" dxfId="1595" priority="495" operator="equal">
      <formula>7.25</formula>
    </cfRule>
    <cfRule type="cellIs" dxfId="1594" priority="496" operator="equal">
      <formula>7.5</formula>
    </cfRule>
    <cfRule type="cellIs" dxfId="1593" priority="497" operator="equal">
      <formula>7.75</formula>
    </cfRule>
    <cfRule type="cellIs" dxfId="1592" priority="498" operator="equal">
      <formula>8</formula>
    </cfRule>
    <cfRule type="cellIs" dxfId="1591" priority="499" operator="equal">
      <formula>8.25</formula>
    </cfRule>
    <cfRule type="cellIs" dxfId="1590" priority="500" operator="equal">
      <formula>8.5</formula>
    </cfRule>
    <cfRule type="cellIs" dxfId="1589" priority="501" operator="equal">
      <formula>8.75</formula>
    </cfRule>
    <cfRule type="cellIs" dxfId="1588" priority="502" operator="equal">
      <formula>9</formula>
    </cfRule>
    <cfRule type="cellIs" dxfId="1587" priority="503" operator="equal">
      <formula>9.25</formula>
    </cfRule>
    <cfRule type="cellIs" dxfId="1586" priority="504" operator="greaterThanOrEqual">
      <formula>9.5</formula>
    </cfRule>
    <cfRule type="cellIs" dxfId="1585" priority="505" operator="equal">
      <formula>7</formula>
    </cfRule>
    <cfRule type="cellIs" dxfId="1584" priority="506" operator="between">
      <formula>7</formula>
      <formula>7.25</formula>
    </cfRule>
    <cfRule type="cellIs" dxfId="1583" priority="507" operator="between">
      <formula>7.25</formula>
      <formula>7.5</formula>
    </cfRule>
    <cfRule type="cellIs" dxfId="1582" priority="508" operator="between">
      <formula>7.5</formula>
      <formula>7.75</formula>
    </cfRule>
    <cfRule type="cellIs" dxfId="1581" priority="509" operator="between">
      <formula>7.75</formula>
      <formula>8</formula>
    </cfRule>
    <cfRule type="cellIs" dxfId="1580" priority="510" operator="between">
      <formula>8</formula>
      <formula>8.25</formula>
    </cfRule>
    <cfRule type="cellIs" dxfId="1579" priority="511" operator="between">
      <formula>8.25</formula>
      <formula>8.5</formula>
    </cfRule>
    <cfRule type="cellIs" dxfId="1578" priority="512" operator="between">
      <formula>8.5</formula>
      <formula>8.75</formula>
    </cfRule>
    <cfRule type="cellIs" dxfId="1577" priority="513" operator="between">
      <formula>8.75</formula>
      <formula>9</formula>
    </cfRule>
    <cfRule type="cellIs" dxfId="1576" priority="514" operator="between">
      <formula>9</formula>
      <formula>9.25</formula>
    </cfRule>
    <cfRule type="cellIs" dxfId="1575" priority="515" operator="between">
      <formula>9.25</formula>
      <formula>9.5</formula>
    </cfRule>
    <cfRule type="cellIs" dxfId="1574" priority="516" operator="lessThan">
      <formula>1</formula>
    </cfRule>
  </conditionalFormatting>
  <conditionalFormatting sqref="T5:Z14">
    <cfRule type="cellIs" dxfId="1573" priority="816" operator="equal">
      <formula>0</formula>
    </cfRule>
  </conditionalFormatting>
  <conditionalFormatting sqref="AC30">
    <cfRule type="cellIs" dxfId="1572" priority="817" operator="between">
      <formula>1</formula>
      <formula>7</formula>
    </cfRule>
    <cfRule type="cellIs" dxfId="1571" priority="818" operator="equal">
      <formula>7.25</formula>
    </cfRule>
    <cfRule type="cellIs" dxfId="1570" priority="819" operator="equal">
      <formula>7.5</formula>
    </cfRule>
    <cfRule type="cellIs" dxfId="1569" priority="820" operator="equal">
      <formula>7.75</formula>
    </cfRule>
    <cfRule type="cellIs" dxfId="1568" priority="821" operator="equal">
      <formula>8</formula>
    </cfRule>
    <cfRule type="cellIs" dxfId="1567" priority="822" operator="equal">
      <formula>8.25</formula>
    </cfRule>
    <cfRule type="cellIs" dxfId="1566" priority="823" operator="equal">
      <formula>8.5</formula>
    </cfRule>
    <cfRule type="cellIs" dxfId="1565" priority="824" operator="equal">
      <formula>8.75</formula>
    </cfRule>
    <cfRule type="cellIs" dxfId="1564" priority="825" operator="equal">
      <formula>9</formula>
    </cfRule>
    <cfRule type="cellIs" dxfId="1563" priority="826" operator="equal">
      <formula>9.25</formula>
    </cfRule>
    <cfRule type="cellIs" dxfId="1562" priority="827" operator="greaterThanOrEqual">
      <formula>9.5</formula>
    </cfRule>
    <cfRule type="cellIs" dxfId="1561" priority="828" operator="equal">
      <formula>7</formula>
    </cfRule>
    <cfRule type="cellIs" dxfId="1560" priority="829" operator="between">
      <formula>7</formula>
      <formula>7.25</formula>
    </cfRule>
    <cfRule type="cellIs" dxfId="1559" priority="830" operator="between">
      <formula>7.25</formula>
      <formula>7.5</formula>
    </cfRule>
    <cfRule type="cellIs" dxfId="1558" priority="831" operator="between">
      <formula>7.5</formula>
      <formula>7.75</formula>
    </cfRule>
    <cfRule type="cellIs" dxfId="1557" priority="832" operator="between">
      <formula>7.75</formula>
      <formula>8</formula>
    </cfRule>
    <cfRule type="cellIs" dxfId="1556" priority="833" operator="between">
      <formula>8</formula>
      <formula>8.25</formula>
    </cfRule>
    <cfRule type="cellIs" dxfId="1555" priority="834" operator="between">
      <formula>8.25</formula>
      <formula>8.5</formula>
    </cfRule>
    <cfRule type="cellIs" dxfId="1554" priority="835" operator="between">
      <formula>8.5</formula>
      <formula>8.75</formula>
    </cfRule>
    <cfRule type="cellIs" dxfId="1553" priority="836" operator="between">
      <formula>8.75</formula>
      <formula>9</formula>
    </cfRule>
    <cfRule type="cellIs" dxfId="1552" priority="837" operator="between">
      <formula>9</formula>
      <formula>9.25</formula>
    </cfRule>
    <cfRule type="cellIs" dxfId="1551" priority="838" operator="between">
      <formula>9.25</formula>
      <formula>9.5</formula>
    </cfRule>
    <cfRule type="cellIs" dxfId="1550" priority="839" operator="lessThan">
      <formula>1</formula>
    </cfRule>
  </conditionalFormatting>
  <conditionalFormatting sqref="B7 B13 B19 B25 B31 B37 B43">
    <cfRule type="cellIs" dxfId="1549" priority="840" operator="equal">
      <formula>"6:0"</formula>
    </cfRule>
    <cfRule type="cellIs" dxfId="1548" priority="841" operator="equal">
      <formula>"6:2"</formula>
    </cfRule>
    <cfRule type="cellIs" dxfId="1547" priority="842" operator="equal">
      <formula>"6:4"</formula>
    </cfRule>
    <cfRule type="cellIs" dxfId="1546" priority="843" operator="equal">
      <formula>"7:1"</formula>
    </cfRule>
    <cfRule type="cellIs" dxfId="1545" priority="844" operator="equal">
      <formula>"7:3"</formula>
    </cfRule>
    <cfRule type="cellIs" dxfId="1544" priority="845" operator="equal">
      <formula>"5:5"</formula>
    </cfRule>
    <cfRule type="cellIs" dxfId="1543" priority="846" operator="equal">
      <formula>"0:6"</formula>
    </cfRule>
    <cfRule type="cellIs" dxfId="1542" priority="847" operator="equal">
      <formula>"2:6"</formula>
    </cfRule>
    <cfRule type="cellIs" dxfId="1541" priority="848" operator="equal">
      <formula>"4:6"</formula>
    </cfRule>
    <cfRule type="cellIs" dxfId="1540" priority="849" operator="equal">
      <formula>"1:7"</formula>
    </cfRule>
    <cfRule type="cellIs" dxfId="1539" priority="850" operator="equal">
      <formula>"3:7"</formula>
    </cfRule>
  </conditionalFormatting>
  <conditionalFormatting sqref="AC19:AC28">
    <cfRule type="cellIs" dxfId="1538" priority="323" operator="equal">
      <formula>0</formula>
    </cfRule>
  </conditionalFormatting>
  <conditionalFormatting sqref="T19:T28">
    <cfRule type="cellIs" dxfId="1537" priority="331" operator="equal">
      <formula>0</formula>
    </cfRule>
  </conditionalFormatting>
  <conditionalFormatting sqref="U19:U28">
    <cfRule type="cellIs" dxfId="1536" priority="330" operator="equal">
      <formula>0</formula>
    </cfRule>
  </conditionalFormatting>
  <conditionalFormatting sqref="V19:V28">
    <cfRule type="cellIs" dxfId="1535" priority="329" operator="equal">
      <formula>0</formula>
    </cfRule>
  </conditionalFormatting>
  <conditionalFormatting sqref="W19:W28">
    <cfRule type="cellIs" dxfId="1534" priority="328" operator="equal">
      <formula>0</formula>
    </cfRule>
  </conditionalFormatting>
  <conditionalFormatting sqref="X19:X28">
    <cfRule type="cellIs" dxfId="1533" priority="327" operator="equal">
      <formula>0</formula>
    </cfRule>
  </conditionalFormatting>
  <conditionalFormatting sqref="Y19:Y28">
    <cfRule type="cellIs" dxfId="1532" priority="326" operator="equal">
      <formula>0</formula>
    </cfRule>
  </conditionalFormatting>
  <conditionalFormatting sqref="Z19:Z28">
    <cfRule type="cellIs" dxfId="1531" priority="325" operator="equal">
      <formula>0</formula>
    </cfRule>
  </conditionalFormatting>
  <conditionalFormatting sqref="AB19:AB28">
    <cfRule type="cellIs" dxfId="1530" priority="324" operator="equal">
      <formula>0</formula>
    </cfRule>
  </conditionalFormatting>
  <conditionalFormatting sqref="O7">
    <cfRule type="cellIs" dxfId="1529" priority="300" operator="between">
      <formula>1</formula>
      <formula>7</formula>
    </cfRule>
    <cfRule type="cellIs" dxfId="1528" priority="301" operator="equal">
      <formula>7.25</formula>
    </cfRule>
    <cfRule type="cellIs" dxfId="1527" priority="302" operator="equal">
      <formula>7.5</formula>
    </cfRule>
    <cfRule type="cellIs" dxfId="1526" priority="303" operator="equal">
      <formula>7.75</formula>
    </cfRule>
    <cfRule type="cellIs" dxfId="1525" priority="304" operator="equal">
      <formula>8</formula>
    </cfRule>
    <cfRule type="cellIs" dxfId="1524" priority="305" operator="equal">
      <formula>8.25</formula>
    </cfRule>
    <cfRule type="cellIs" dxfId="1523" priority="306" operator="equal">
      <formula>8.5</formula>
    </cfRule>
    <cfRule type="cellIs" dxfId="1522" priority="307" operator="equal">
      <formula>8.75</formula>
    </cfRule>
    <cfRule type="cellIs" dxfId="1521" priority="308" operator="equal">
      <formula>9</formula>
    </cfRule>
    <cfRule type="cellIs" dxfId="1520" priority="309" operator="equal">
      <formula>9.25</formula>
    </cfRule>
    <cfRule type="cellIs" dxfId="1519" priority="310" operator="greaterThanOrEqual">
      <formula>9.5</formula>
    </cfRule>
    <cfRule type="cellIs" dxfId="1518" priority="311" operator="equal">
      <formula>7</formula>
    </cfRule>
    <cfRule type="cellIs" dxfId="1517" priority="312" operator="between">
      <formula>7</formula>
      <formula>7.25</formula>
    </cfRule>
    <cfRule type="cellIs" dxfId="1516" priority="313" operator="between">
      <formula>7.25</formula>
      <formula>7.5</formula>
    </cfRule>
    <cfRule type="cellIs" dxfId="1515" priority="314" operator="between">
      <formula>7.5</formula>
      <formula>7.75</formula>
    </cfRule>
    <cfRule type="cellIs" dxfId="1514" priority="315" operator="between">
      <formula>7.75</formula>
      <formula>8</formula>
    </cfRule>
    <cfRule type="cellIs" dxfId="1513" priority="316" operator="between">
      <formula>8</formula>
      <formula>8.25</formula>
    </cfRule>
    <cfRule type="cellIs" dxfId="1512" priority="317" operator="between">
      <formula>8.25</formula>
      <formula>8.5</formula>
    </cfRule>
    <cfRule type="cellIs" dxfId="1511" priority="318" operator="between">
      <formula>8.5</formula>
      <formula>8.75</formula>
    </cfRule>
    <cfRule type="cellIs" dxfId="1510" priority="319" operator="between">
      <formula>8.75</formula>
      <formula>9</formula>
    </cfRule>
    <cfRule type="cellIs" dxfId="1509" priority="320" operator="between">
      <formula>9</formula>
      <formula>9.25</formula>
    </cfRule>
    <cfRule type="cellIs" dxfId="1508" priority="321" operator="between">
      <formula>9.25</formula>
      <formula>9.5</formula>
    </cfRule>
    <cfRule type="cellIs" dxfId="1507" priority="322" operator="lessThan">
      <formula>1</formula>
    </cfRule>
  </conditionalFormatting>
  <conditionalFormatting sqref="P7">
    <cfRule type="cellIs" dxfId="1506" priority="277" operator="between">
      <formula>1</formula>
      <formula>7</formula>
    </cfRule>
    <cfRule type="cellIs" dxfId="1505" priority="278" operator="equal">
      <formula>7.25</formula>
    </cfRule>
    <cfRule type="cellIs" dxfId="1504" priority="279" operator="equal">
      <formula>7.5</formula>
    </cfRule>
    <cfRule type="cellIs" dxfId="1503" priority="280" operator="equal">
      <formula>7.75</formula>
    </cfRule>
    <cfRule type="cellIs" dxfId="1502" priority="281" operator="equal">
      <formula>8</formula>
    </cfRule>
    <cfRule type="cellIs" dxfId="1501" priority="282" operator="equal">
      <formula>8.25</formula>
    </cfRule>
    <cfRule type="cellIs" dxfId="1500" priority="283" operator="equal">
      <formula>8.5</formula>
    </cfRule>
    <cfRule type="cellIs" dxfId="1499" priority="284" operator="equal">
      <formula>8.75</formula>
    </cfRule>
    <cfRule type="cellIs" dxfId="1498" priority="285" operator="equal">
      <formula>9</formula>
    </cfRule>
    <cfRule type="cellIs" dxfId="1497" priority="286" operator="equal">
      <formula>9.25</formula>
    </cfRule>
    <cfRule type="cellIs" dxfId="1496" priority="287" operator="greaterThanOrEqual">
      <formula>9.5</formula>
    </cfRule>
    <cfRule type="cellIs" dxfId="1495" priority="288" operator="equal">
      <formula>7</formula>
    </cfRule>
    <cfRule type="cellIs" dxfId="1494" priority="289" operator="between">
      <formula>7</formula>
      <formula>7.25</formula>
    </cfRule>
    <cfRule type="cellIs" dxfId="1493" priority="290" operator="between">
      <formula>7.25</formula>
      <formula>7.5</formula>
    </cfRule>
    <cfRule type="cellIs" dxfId="1492" priority="291" operator="between">
      <formula>7.5</formula>
      <formula>7.75</formula>
    </cfRule>
    <cfRule type="cellIs" dxfId="1491" priority="292" operator="between">
      <formula>7.75</formula>
      <formula>8</formula>
    </cfRule>
    <cfRule type="cellIs" dxfId="1490" priority="293" operator="between">
      <formula>8</formula>
      <formula>8.25</formula>
    </cfRule>
    <cfRule type="cellIs" dxfId="1489" priority="294" operator="between">
      <formula>8.25</formula>
      <formula>8.5</formula>
    </cfRule>
    <cfRule type="cellIs" dxfId="1488" priority="295" operator="between">
      <formula>8.5</formula>
      <formula>8.75</formula>
    </cfRule>
    <cfRule type="cellIs" dxfId="1487" priority="296" operator="between">
      <formula>8.75</formula>
      <formula>9</formula>
    </cfRule>
    <cfRule type="cellIs" dxfId="1486" priority="297" operator="between">
      <formula>9</formula>
      <formula>9.25</formula>
    </cfRule>
    <cfRule type="cellIs" dxfId="1485" priority="298" operator="between">
      <formula>9.25</formula>
      <formula>9.5</formula>
    </cfRule>
    <cfRule type="cellIs" dxfId="1484" priority="299" operator="lessThan">
      <formula>1</formula>
    </cfRule>
  </conditionalFormatting>
  <conditionalFormatting sqref="P13">
    <cfRule type="cellIs" dxfId="1483" priority="254" operator="between">
      <formula>1</formula>
      <formula>7</formula>
    </cfRule>
    <cfRule type="cellIs" dxfId="1482" priority="255" operator="equal">
      <formula>7.25</formula>
    </cfRule>
    <cfRule type="cellIs" dxfId="1481" priority="256" operator="equal">
      <formula>7.5</formula>
    </cfRule>
    <cfRule type="cellIs" dxfId="1480" priority="257" operator="equal">
      <formula>7.75</formula>
    </cfRule>
    <cfRule type="cellIs" dxfId="1479" priority="258" operator="equal">
      <formula>8</formula>
    </cfRule>
    <cfRule type="cellIs" dxfId="1478" priority="259" operator="equal">
      <formula>8.25</formula>
    </cfRule>
    <cfRule type="cellIs" dxfId="1477" priority="260" operator="equal">
      <formula>8.5</formula>
    </cfRule>
    <cfRule type="cellIs" dxfId="1476" priority="261" operator="equal">
      <formula>8.75</formula>
    </cfRule>
    <cfRule type="cellIs" dxfId="1475" priority="262" operator="equal">
      <formula>9</formula>
    </cfRule>
    <cfRule type="cellIs" dxfId="1474" priority="263" operator="equal">
      <formula>9.25</formula>
    </cfRule>
    <cfRule type="cellIs" dxfId="1473" priority="264" operator="greaterThanOrEqual">
      <formula>9.5</formula>
    </cfRule>
    <cfRule type="cellIs" dxfId="1472" priority="265" operator="equal">
      <formula>7</formula>
    </cfRule>
    <cfRule type="cellIs" dxfId="1471" priority="266" operator="between">
      <formula>7</formula>
      <formula>7.25</formula>
    </cfRule>
    <cfRule type="cellIs" dxfId="1470" priority="267" operator="between">
      <formula>7.25</formula>
      <formula>7.5</formula>
    </cfRule>
    <cfRule type="cellIs" dxfId="1469" priority="268" operator="between">
      <formula>7.5</formula>
      <formula>7.75</formula>
    </cfRule>
    <cfRule type="cellIs" dxfId="1468" priority="269" operator="between">
      <formula>7.75</formula>
      <formula>8</formula>
    </cfRule>
    <cfRule type="cellIs" dxfId="1467" priority="270" operator="between">
      <formula>8</formula>
      <formula>8.25</formula>
    </cfRule>
    <cfRule type="cellIs" dxfId="1466" priority="271" operator="between">
      <formula>8.25</formula>
      <formula>8.5</formula>
    </cfRule>
    <cfRule type="cellIs" dxfId="1465" priority="272" operator="between">
      <formula>8.5</formula>
      <formula>8.75</formula>
    </cfRule>
    <cfRule type="cellIs" dxfId="1464" priority="273" operator="between">
      <formula>8.75</formula>
      <formula>9</formula>
    </cfRule>
    <cfRule type="cellIs" dxfId="1463" priority="274" operator="between">
      <formula>9</formula>
      <formula>9.25</formula>
    </cfRule>
    <cfRule type="cellIs" dxfId="1462" priority="275" operator="between">
      <formula>9.25</formula>
      <formula>9.5</formula>
    </cfRule>
    <cfRule type="cellIs" dxfId="1461" priority="276" operator="lessThan">
      <formula>1</formula>
    </cfRule>
  </conditionalFormatting>
  <conditionalFormatting sqref="P19">
    <cfRule type="cellIs" dxfId="1460" priority="231" operator="between">
      <formula>1</formula>
      <formula>7</formula>
    </cfRule>
    <cfRule type="cellIs" dxfId="1459" priority="232" operator="equal">
      <formula>7.25</formula>
    </cfRule>
    <cfRule type="cellIs" dxfId="1458" priority="233" operator="equal">
      <formula>7.5</formula>
    </cfRule>
    <cfRule type="cellIs" dxfId="1457" priority="234" operator="equal">
      <formula>7.75</formula>
    </cfRule>
    <cfRule type="cellIs" dxfId="1456" priority="235" operator="equal">
      <formula>8</formula>
    </cfRule>
    <cfRule type="cellIs" dxfId="1455" priority="236" operator="equal">
      <formula>8.25</formula>
    </cfRule>
    <cfRule type="cellIs" dxfId="1454" priority="237" operator="equal">
      <formula>8.5</formula>
    </cfRule>
    <cfRule type="cellIs" dxfId="1453" priority="238" operator="equal">
      <formula>8.75</formula>
    </cfRule>
    <cfRule type="cellIs" dxfId="1452" priority="239" operator="equal">
      <formula>9</formula>
    </cfRule>
    <cfRule type="cellIs" dxfId="1451" priority="240" operator="equal">
      <formula>9.25</formula>
    </cfRule>
    <cfRule type="cellIs" dxfId="1450" priority="241" operator="greaterThanOrEqual">
      <formula>9.5</formula>
    </cfRule>
    <cfRule type="cellIs" dxfId="1449" priority="242" operator="equal">
      <formula>7</formula>
    </cfRule>
    <cfRule type="cellIs" dxfId="1448" priority="243" operator="between">
      <formula>7</formula>
      <formula>7.25</formula>
    </cfRule>
    <cfRule type="cellIs" dxfId="1447" priority="244" operator="between">
      <formula>7.25</formula>
      <formula>7.5</formula>
    </cfRule>
    <cfRule type="cellIs" dxfId="1446" priority="245" operator="between">
      <formula>7.5</formula>
      <formula>7.75</formula>
    </cfRule>
    <cfRule type="cellIs" dxfId="1445" priority="246" operator="between">
      <formula>7.75</formula>
      <formula>8</formula>
    </cfRule>
    <cfRule type="cellIs" dxfId="1444" priority="247" operator="between">
      <formula>8</formula>
      <formula>8.25</formula>
    </cfRule>
    <cfRule type="cellIs" dxfId="1443" priority="248" operator="between">
      <formula>8.25</formula>
      <formula>8.5</formula>
    </cfRule>
    <cfRule type="cellIs" dxfId="1442" priority="249" operator="between">
      <formula>8.5</formula>
      <formula>8.75</formula>
    </cfRule>
    <cfRule type="cellIs" dxfId="1441" priority="250" operator="between">
      <formula>8.75</formula>
      <formula>9</formula>
    </cfRule>
    <cfRule type="cellIs" dxfId="1440" priority="251" operator="between">
      <formula>9</formula>
      <formula>9.25</formula>
    </cfRule>
    <cfRule type="cellIs" dxfId="1439" priority="252" operator="between">
      <formula>9.25</formula>
      <formula>9.5</formula>
    </cfRule>
    <cfRule type="cellIs" dxfId="1438" priority="253" operator="lessThan">
      <formula>1</formula>
    </cfRule>
  </conditionalFormatting>
  <conditionalFormatting sqref="P25">
    <cfRule type="cellIs" dxfId="1437" priority="208" operator="between">
      <formula>1</formula>
      <formula>7</formula>
    </cfRule>
    <cfRule type="cellIs" dxfId="1436" priority="209" operator="equal">
      <formula>7.25</formula>
    </cfRule>
    <cfRule type="cellIs" dxfId="1435" priority="210" operator="equal">
      <formula>7.5</formula>
    </cfRule>
    <cfRule type="cellIs" dxfId="1434" priority="211" operator="equal">
      <formula>7.75</formula>
    </cfRule>
    <cfRule type="cellIs" dxfId="1433" priority="212" operator="equal">
      <formula>8</formula>
    </cfRule>
    <cfRule type="cellIs" dxfId="1432" priority="213" operator="equal">
      <formula>8.25</formula>
    </cfRule>
    <cfRule type="cellIs" dxfId="1431" priority="214" operator="equal">
      <formula>8.5</formula>
    </cfRule>
    <cfRule type="cellIs" dxfId="1430" priority="215" operator="equal">
      <formula>8.75</formula>
    </cfRule>
    <cfRule type="cellIs" dxfId="1429" priority="216" operator="equal">
      <formula>9</formula>
    </cfRule>
    <cfRule type="cellIs" dxfId="1428" priority="217" operator="equal">
      <formula>9.25</formula>
    </cfRule>
    <cfRule type="cellIs" dxfId="1427" priority="218" operator="greaterThanOrEqual">
      <formula>9.5</formula>
    </cfRule>
    <cfRule type="cellIs" dxfId="1426" priority="219" operator="equal">
      <formula>7</formula>
    </cfRule>
    <cfRule type="cellIs" dxfId="1425" priority="220" operator="between">
      <formula>7</formula>
      <formula>7.25</formula>
    </cfRule>
    <cfRule type="cellIs" dxfId="1424" priority="221" operator="between">
      <formula>7.25</formula>
      <formula>7.5</formula>
    </cfRule>
    <cfRule type="cellIs" dxfId="1423" priority="222" operator="between">
      <formula>7.5</formula>
      <formula>7.75</formula>
    </cfRule>
    <cfRule type="cellIs" dxfId="1422" priority="223" operator="between">
      <formula>7.75</formula>
      <formula>8</formula>
    </cfRule>
    <cfRule type="cellIs" dxfId="1421" priority="224" operator="between">
      <formula>8</formula>
      <formula>8.25</formula>
    </cfRule>
    <cfRule type="cellIs" dxfId="1420" priority="225" operator="between">
      <formula>8.25</formula>
      <formula>8.5</formula>
    </cfRule>
    <cfRule type="cellIs" dxfId="1419" priority="226" operator="between">
      <formula>8.5</formula>
      <formula>8.75</formula>
    </cfRule>
    <cfRule type="cellIs" dxfId="1418" priority="227" operator="between">
      <formula>8.75</formula>
      <formula>9</formula>
    </cfRule>
    <cfRule type="cellIs" dxfId="1417" priority="228" operator="between">
      <formula>9</formula>
      <formula>9.25</formula>
    </cfRule>
    <cfRule type="cellIs" dxfId="1416" priority="229" operator="between">
      <formula>9.25</formula>
      <formula>9.5</formula>
    </cfRule>
    <cfRule type="cellIs" dxfId="1415" priority="230" operator="lessThan">
      <formula>1</formula>
    </cfRule>
  </conditionalFormatting>
  <conditionalFormatting sqref="P31">
    <cfRule type="cellIs" dxfId="1414" priority="185" operator="between">
      <formula>1</formula>
      <formula>7</formula>
    </cfRule>
    <cfRule type="cellIs" dxfId="1413" priority="186" operator="equal">
      <formula>7.25</formula>
    </cfRule>
    <cfRule type="cellIs" dxfId="1412" priority="187" operator="equal">
      <formula>7.5</formula>
    </cfRule>
    <cfRule type="cellIs" dxfId="1411" priority="188" operator="equal">
      <formula>7.75</formula>
    </cfRule>
    <cfRule type="cellIs" dxfId="1410" priority="189" operator="equal">
      <formula>8</formula>
    </cfRule>
    <cfRule type="cellIs" dxfId="1409" priority="190" operator="equal">
      <formula>8.25</formula>
    </cfRule>
    <cfRule type="cellIs" dxfId="1408" priority="191" operator="equal">
      <formula>8.5</formula>
    </cfRule>
    <cfRule type="cellIs" dxfId="1407" priority="192" operator="equal">
      <formula>8.75</formula>
    </cfRule>
    <cfRule type="cellIs" dxfId="1406" priority="193" operator="equal">
      <formula>9</formula>
    </cfRule>
    <cfRule type="cellIs" dxfId="1405" priority="194" operator="equal">
      <formula>9.25</formula>
    </cfRule>
    <cfRule type="cellIs" dxfId="1404" priority="195" operator="greaterThanOrEqual">
      <formula>9.5</formula>
    </cfRule>
    <cfRule type="cellIs" dxfId="1403" priority="196" operator="equal">
      <formula>7</formula>
    </cfRule>
    <cfRule type="cellIs" dxfId="1402" priority="197" operator="between">
      <formula>7</formula>
      <formula>7.25</formula>
    </cfRule>
    <cfRule type="cellIs" dxfId="1401" priority="198" operator="between">
      <formula>7.25</formula>
      <formula>7.5</formula>
    </cfRule>
    <cfRule type="cellIs" dxfId="1400" priority="199" operator="between">
      <formula>7.5</formula>
      <formula>7.75</formula>
    </cfRule>
    <cfRule type="cellIs" dxfId="1399" priority="200" operator="between">
      <formula>7.75</formula>
      <formula>8</formula>
    </cfRule>
    <cfRule type="cellIs" dxfId="1398" priority="201" operator="between">
      <formula>8</formula>
      <formula>8.25</formula>
    </cfRule>
    <cfRule type="cellIs" dxfId="1397" priority="202" operator="between">
      <formula>8.25</formula>
      <formula>8.5</formula>
    </cfRule>
    <cfRule type="cellIs" dxfId="1396" priority="203" operator="between">
      <formula>8.5</formula>
      <formula>8.75</formula>
    </cfRule>
    <cfRule type="cellIs" dxfId="1395" priority="204" operator="between">
      <formula>8.75</formula>
      <formula>9</formula>
    </cfRule>
    <cfRule type="cellIs" dxfId="1394" priority="205" operator="between">
      <formula>9</formula>
      <formula>9.25</formula>
    </cfRule>
    <cfRule type="cellIs" dxfId="1393" priority="206" operator="between">
      <formula>9.25</formula>
      <formula>9.5</formula>
    </cfRule>
    <cfRule type="cellIs" dxfId="1392" priority="207" operator="lessThan">
      <formula>1</formula>
    </cfRule>
  </conditionalFormatting>
  <conditionalFormatting sqref="P37">
    <cfRule type="cellIs" dxfId="1391" priority="162" operator="between">
      <formula>1</formula>
      <formula>7</formula>
    </cfRule>
    <cfRule type="cellIs" dxfId="1390" priority="163" operator="equal">
      <formula>7.25</formula>
    </cfRule>
    <cfRule type="cellIs" dxfId="1389" priority="164" operator="equal">
      <formula>7.5</formula>
    </cfRule>
    <cfRule type="cellIs" dxfId="1388" priority="165" operator="equal">
      <formula>7.75</formula>
    </cfRule>
    <cfRule type="cellIs" dxfId="1387" priority="166" operator="equal">
      <formula>8</formula>
    </cfRule>
    <cfRule type="cellIs" dxfId="1386" priority="167" operator="equal">
      <formula>8.25</formula>
    </cfRule>
    <cfRule type="cellIs" dxfId="1385" priority="168" operator="equal">
      <formula>8.5</formula>
    </cfRule>
    <cfRule type="cellIs" dxfId="1384" priority="169" operator="equal">
      <formula>8.75</formula>
    </cfRule>
    <cfRule type="cellIs" dxfId="1383" priority="170" operator="equal">
      <formula>9</formula>
    </cfRule>
    <cfRule type="cellIs" dxfId="1382" priority="171" operator="equal">
      <formula>9.25</formula>
    </cfRule>
    <cfRule type="cellIs" dxfId="1381" priority="172" operator="greaterThanOrEqual">
      <formula>9.5</formula>
    </cfRule>
    <cfRule type="cellIs" dxfId="1380" priority="173" operator="equal">
      <formula>7</formula>
    </cfRule>
    <cfRule type="cellIs" dxfId="1379" priority="174" operator="between">
      <formula>7</formula>
      <formula>7.25</formula>
    </cfRule>
    <cfRule type="cellIs" dxfId="1378" priority="175" operator="between">
      <formula>7.25</formula>
      <formula>7.5</formula>
    </cfRule>
    <cfRule type="cellIs" dxfId="1377" priority="176" operator="between">
      <formula>7.5</formula>
      <formula>7.75</formula>
    </cfRule>
    <cfRule type="cellIs" dxfId="1376" priority="177" operator="between">
      <formula>7.75</formula>
      <formula>8</formula>
    </cfRule>
    <cfRule type="cellIs" dxfId="1375" priority="178" operator="between">
      <formula>8</formula>
      <formula>8.25</formula>
    </cfRule>
    <cfRule type="cellIs" dxfId="1374" priority="179" operator="between">
      <formula>8.25</formula>
      <formula>8.5</formula>
    </cfRule>
    <cfRule type="cellIs" dxfId="1373" priority="180" operator="between">
      <formula>8.5</formula>
      <formula>8.75</formula>
    </cfRule>
    <cfRule type="cellIs" dxfId="1372" priority="181" operator="between">
      <formula>8.75</formula>
      <formula>9</formula>
    </cfRule>
    <cfRule type="cellIs" dxfId="1371" priority="182" operator="between">
      <formula>9</formula>
      <formula>9.25</formula>
    </cfRule>
    <cfRule type="cellIs" dxfId="1370" priority="183" operator="between">
      <formula>9.25</formula>
      <formula>9.5</formula>
    </cfRule>
    <cfRule type="cellIs" dxfId="1369" priority="184" operator="lessThan">
      <formula>1</formula>
    </cfRule>
  </conditionalFormatting>
  <conditionalFormatting sqref="P43">
    <cfRule type="cellIs" dxfId="1368" priority="139" operator="between">
      <formula>1</formula>
      <formula>7</formula>
    </cfRule>
    <cfRule type="cellIs" dxfId="1367" priority="140" operator="equal">
      <formula>7.25</formula>
    </cfRule>
    <cfRule type="cellIs" dxfId="1366" priority="141" operator="equal">
      <formula>7.5</formula>
    </cfRule>
    <cfRule type="cellIs" dxfId="1365" priority="142" operator="equal">
      <formula>7.75</formula>
    </cfRule>
    <cfRule type="cellIs" dxfId="1364" priority="143" operator="equal">
      <formula>8</formula>
    </cfRule>
    <cfRule type="cellIs" dxfId="1363" priority="144" operator="equal">
      <formula>8.25</formula>
    </cfRule>
    <cfRule type="cellIs" dxfId="1362" priority="145" operator="equal">
      <formula>8.5</formula>
    </cfRule>
    <cfRule type="cellIs" dxfId="1361" priority="146" operator="equal">
      <formula>8.75</formula>
    </cfRule>
    <cfRule type="cellIs" dxfId="1360" priority="147" operator="equal">
      <formula>9</formula>
    </cfRule>
    <cfRule type="cellIs" dxfId="1359" priority="148" operator="equal">
      <formula>9.25</formula>
    </cfRule>
    <cfRule type="cellIs" dxfId="1358" priority="149" operator="greaterThanOrEqual">
      <formula>9.5</formula>
    </cfRule>
    <cfRule type="cellIs" dxfId="1357" priority="150" operator="equal">
      <formula>7</formula>
    </cfRule>
    <cfRule type="cellIs" dxfId="1356" priority="151" operator="between">
      <formula>7</formula>
      <formula>7.25</formula>
    </cfRule>
    <cfRule type="cellIs" dxfId="1355" priority="152" operator="between">
      <formula>7.25</formula>
      <formula>7.5</formula>
    </cfRule>
    <cfRule type="cellIs" dxfId="1354" priority="153" operator="between">
      <formula>7.5</formula>
      <formula>7.75</formula>
    </cfRule>
    <cfRule type="cellIs" dxfId="1353" priority="154" operator="between">
      <formula>7.75</formula>
      <formula>8</formula>
    </cfRule>
    <cfRule type="cellIs" dxfId="1352" priority="155" operator="between">
      <formula>8</formula>
      <formula>8.25</formula>
    </cfRule>
    <cfRule type="cellIs" dxfId="1351" priority="156" operator="between">
      <formula>8.25</formula>
      <formula>8.5</formula>
    </cfRule>
    <cfRule type="cellIs" dxfId="1350" priority="157" operator="between">
      <formula>8.5</formula>
      <formula>8.75</formula>
    </cfRule>
    <cfRule type="cellIs" dxfId="1349" priority="158" operator="between">
      <formula>8.75</formula>
      <formula>9</formula>
    </cfRule>
    <cfRule type="cellIs" dxfId="1348" priority="159" operator="between">
      <formula>9</formula>
      <formula>9.25</formula>
    </cfRule>
    <cfRule type="cellIs" dxfId="1347" priority="160" operator="between">
      <formula>9.25</formula>
      <formula>9.5</formula>
    </cfRule>
    <cfRule type="cellIs" dxfId="1346" priority="161" operator="lessThan">
      <formula>1</formula>
    </cfRule>
  </conditionalFormatting>
  <conditionalFormatting sqref="O13">
    <cfRule type="cellIs" dxfId="1345" priority="116" operator="between">
      <formula>1</formula>
      <formula>7</formula>
    </cfRule>
    <cfRule type="cellIs" dxfId="1344" priority="117" operator="equal">
      <formula>7.25</formula>
    </cfRule>
    <cfRule type="cellIs" dxfId="1343" priority="118" operator="equal">
      <formula>7.5</formula>
    </cfRule>
    <cfRule type="cellIs" dxfId="1342" priority="119" operator="equal">
      <formula>7.75</formula>
    </cfRule>
    <cfRule type="cellIs" dxfId="1341" priority="120" operator="equal">
      <formula>8</formula>
    </cfRule>
    <cfRule type="cellIs" dxfId="1340" priority="121" operator="equal">
      <formula>8.25</formula>
    </cfRule>
    <cfRule type="cellIs" dxfId="1339" priority="122" operator="equal">
      <formula>8.5</formula>
    </cfRule>
    <cfRule type="cellIs" dxfId="1338" priority="123" operator="equal">
      <formula>8.75</formula>
    </cfRule>
    <cfRule type="cellIs" dxfId="1337" priority="124" operator="equal">
      <formula>9</formula>
    </cfRule>
    <cfRule type="cellIs" dxfId="1336" priority="125" operator="equal">
      <formula>9.25</formula>
    </cfRule>
    <cfRule type="cellIs" dxfId="1335" priority="126" operator="greaterThanOrEqual">
      <formula>9.5</formula>
    </cfRule>
    <cfRule type="cellIs" dxfId="1334" priority="127" operator="equal">
      <formula>7</formula>
    </cfRule>
    <cfRule type="cellIs" dxfId="1333" priority="128" operator="between">
      <formula>7</formula>
      <formula>7.25</formula>
    </cfRule>
    <cfRule type="cellIs" dxfId="1332" priority="129" operator="between">
      <formula>7.25</formula>
      <formula>7.5</formula>
    </cfRule>
    <cfRule type="cellIs" dxfId="1331" priority="130" operator="between">
      <formula>7.5</formula>
      <formula>7.75</formula>
    </cfRule>
    <cfRule type="cellIs" dxfId="1330" priority="131" operator="between">
      <formula>7.75</formula>
      <formula>8</formula>
    </cfRule>
    <cfRule type="cellIs" dxfId="1329" priority="132" operator="between">
      <formula>8</formula>
      <formula>8.25</formula>
    </cfRule>
    <cfRule type="cellIs" dxfId="1328" priority="133" operator="between">
      <formula>8.25</formula>
      <formula>8.5</formula>
    </cfRule>
    <cfRule type="cellIs" dxfId="1327" priority="134" operator="between">
      <formula>8.5</formula>
      <formula>8.75</formula>
    </cfRule>
    <cfRule type="cellIs" dxfId="1326" priority="135" operator="between">
      <formula>8.75</formula>
      <formula>9</formula>
    </cfRule>
    <cfRule type="cellIs" dxfId="1325" priority="136" operator="between">
      <formula>9</formula>
      <formula>9.25</formula>
    </cfRule>
    <cfRule type="cellIs" dxfId="1324" priority="137" operator="between">
      <formula>9.25</formula>
      <formula>9.5</formula>
    </cfRule>
    <cfRule type="cellIs" dxfId="1323" priority="138" operator="lessThan">
      <formula>1</formula>
    </cfRule>
  </conditionalFormatting>
  <conditionalFormatting sqref="O19">
    <cfRule type="cellIs" dxfId="1322" priority="93" operator="between">
      <formula>1</formula>
      <formula>7</formula>
    </cfRule>
    <cfRule type="cellIs" dxfId="1321" priority="94" operator="equal">
      <formula>7.25</formula>
    </cfRule>
    <cfRule type="cellIs" dxfId="1320" priority="95" operator="equal">
      <formula>7.5</formula>
    </cfRule>
    <cfRule type="cellIs" dxfId="1319" priority="96" operator="equal">
      <formula>7.75</formula>
    </cfRule>
    <cfRule type="cellIs" dxfId="1318" priority="97" operator="equal">
      <formula>8</formula>
    </cfRule>
    <cfRule type="cellIs" dxfId="1317" priority="98" operator="equal">
      <formula>8.25</formula>
    </cfRule>
    <cfRule type="cellIs" dxfId="1316" priority="99" operator="equal">
      <formula>8.5</formula>
    </cfRule>
    <cfRule type="cellIs" dxfId="1315" priority="100" operator="equal">
      <formula>8.75</formula>
    </cfRule>
    <cfRule type="cellIs" dxfId="1314" priority="101" operator="equal">
      <formula>9</formula>
    </cfRule>
    <cfRule type="cellIs" dxfId="1313" priority="102" operator="equal">
      <formula>9.25</formula>
    </cfRule>
    <cfRule type="cellIs" dxfId="1312" priority="103" operator="greaterThanOrEqual">
      <formula>9.5</formula>
    </cfRule>
    <cfRule type="cellIs" dxfId="1311" priority="104" operator="equal">
      <formula>7</formula>
    </cfRule>
    <cfRule type="cellIs" dxfId="1310" priority="105" operator="between">
      <formula>7</formula>
      <formula>7.25</formula>
    </cfRule>
    <cfRule type="cellIs" dxfId="1309" priority="106" operator="between">
      <formula>7.25</formula>
      <formula>7.5</formula>
    </cfRule>
    <cfRule type="cellIs" dxfId="1308" priority="107" operator="between">
      <formula>7.5</formula>
      <formula>7.75</formula>
    </cfRule>
    <cfRule type="cellIs" dxfId="1307" priority="108" operator="between">
      <formula>7.75</formula>
      <formula>8</formula>
    </cfRule>
    <cfRule type="cellIs" dxfId="1306" priority="109" operator="between">
      <formula>8</formula>
      <formula>8.25</formula>
    </cfRule>
    <cfRule type="cellIs" dxfId="1305" priority="110" operator="between">
      <formula>8.25</formula>
      <formula>8.5</formula>
    </cfRule>
    <cfRule type="cellIs" dxfId="1304" priority="111" operator="between">
      <formula>8.5</formula>
      <formula>8.75</formula>
    </cfRule>
    <cfRule type="cellIs" dxfId="1303" priority="112" operator="between">
      <formula>8.75</formula>
      <formula>9</formula>
    </cfRule>
    <cfRule type="cellIs" dxfId="1302" priority="113" operator="between">
      <formula>9</formula>
      <formula>9.25</formula>
    </cfRule>
    <cfRule type="cellIs" dxfId="1301" priority="114" operator="between">
      <formula>9.25</formula>
      <formula>9.5</formula>
    </cfRule>
    <cfRule type="cellIs" dxfId="1300" priority="115" operator="lessThan">
      <formula>1</formula>
    </cfRule>
  </conditionalFormatting>
  <conditionalFormatting sqref="O25">
    <cfRule type="cellIs" dxfId="1299" priority="70" operator="between">
      <formula>1</formula>
      <formula>7</formula>
    </cfRule>
    <cfRule type="cellIs" dxfId="1298" priority="71" operator="equal">
      <formula>7.25</formula>
    </cfRule>
    <cfRule type="cellIs" dxfId="1297" priority="72" operator="equal">
      <formula>7.5</formula>
    </cfRule>
    <cfRule type="cellIs" dxfId="1296" priority="73" operator="equal">
      <formula>7.75</formula>
    </cfRule>
    <cfRule type="cellIs" dxfId="1295" priority="74" operator="equal">
      <formula>8</formula>
    </cfRule>
    <cfRule type="cellIs" dxfId="1294" priority="75" operator="equal">
      <formula>8.25</formula>
    </cfRule>
    <cfRule type="cellIs" dxfId="1293" priority="76" operator="equal">
      <formula>8.5</formula>
    </cfRule>
    <cfRule type="cellIs" dxfId="1292" priority="77" operator="equal">
      <formula>8.75</formula>
    </cfRule>
    <cfRule type="cellIs" dxfId="1291" priority="78" operator="equal">
      <formula>9</formula>
    </cfRule>
    <cfRule type="cellIs" dxfId="1290" priority="79" operator="equal">
      <formula>9.25</formula>
    </cfRule>
    <cfRule type="cellIs" dxfId="1289" priority="80" operator="greaterThanOrEqual">
      <formula>9.5</formula>
    </cfRule>
    <cfRule type="cellIs" dxfId="1288" priority="81" operator="equal">
      <formula>7</formula>
    </cfRule>
    <cfRule type="cellIs" dxfId="1287" priority="82" operator="between">
      <formula>7</formula>
      <formula>7.25</formula>
    </cfRule>
    <cfRule type="cellIs" dxfId="1286" priority="83" operator="between">
      <formula>7.25</formula>
      <formula>7.5</formula>
    </cfRule>
    <cfRule type="cellIs" dxfId="1285" priority="84" operator="between">
      <formula>7.5</formula>
      <formula>7.75</formula>
    </cfRule>
    <cfRule type="cellIs" dxfId="1284" priority="85" operator="between">
      <formula>7.75</formula>
      <formula>8</formula>
    </cfRule>
    <cfRule type="cellIs" dxfId="1283" priority="86" operator="between">
      <formula>8</formula>
      <formula>8.25</formula>
    </cfRule>
    <cfRule type="cellIs" dxfId="1282" priority="87" operator="between">
      <formula>8.25</formula>
      <formula>8.5</formula>
    </cfRule>
    <cfRule type="cellIs" dxfId="1281" priority="88" operator="between">
      <formula>8.5</formula>
      <formula>8.75</formula>
    </cfRule>
    <cfRule type="cellIs" dxfId="1280" priority="89" operator="between">
      <formula>8.75</formula>
      <formula>9</formula>
    </cfRule>
    <cfRule type="cellIs" dxfId="1279" priority="90" operator="between">
      <formula>9</formula>
      <formula>9.25</formula>
    </cfRule>
    <cfRule type="cellIs" dxfId="1278" priority="91" operator="between">
      <formula>9.25</formula>
      <formula>9.5</formula>
    </cfRule>
    <cfRule type="cellIs" dxfId="1277" priority="92" operator="lessThan">
      <formula>1</formula>
    </cfRule>
  </conditionalFormatting>
  <conditionalFormatting sqref="O31">
    <cfRule type="cellIs" dxfId="1276" priority="47" operator="between">
      <formula>1</formula>
      <formula>7</formula>
    </cfRule>
    <cfRule type="cellIs" dxfId="1275" priority="48" operator="equal">
      <formula>7.25</formula>
    </cfRule>
    <cfRule type="cellIs" dxfId="1274" priority="49" operator="equal">
      <formula>7.5</formula>
    </cfRule>
    <cfRule type="cellIs" dxfId="1273" priority="50" operator="equal">
      <formula>7.75</formula>
    </cfRule>
    <cfRule type="cellIs" dxfId="1272" priority="51" operator="equal">
      <formula>8</formula>
    </cfRule>
    <cfRule type="cellIs" dxfId="1271" priority="52" operator="equal">
      <formula>8.25</formula>
    </cfRule>
    <cfRule type="cellIs" dxfId="1270" priority="53" operator="equal">
      <formula>8.5</formula>
    </cfRule>
    <cfRule type="cellIs" dxfId="1269" priority="54" operator="equal">
      <formula>8.75</formula>
    </cfRule>
    <cfRule type="cellIs" dxfId="1268" priority="55" operator="equal">
      <formula>9</formula>
    </cfRule>
    <cfRule type="cellIs" dxfId="1267" priority="56" operator="equal">
      <formula>9.25</formula>
    </cfRule>
    <cfRule type="cellIs" dxfId="1266" priority="57" operator="greaterThanOrEqual">
      <formula>9.5</formula>
    </cfRule>
    <cfRule type="cellIs" dxfId="1265" priority="58" operator="equal">
      <formula>7</formula>
    </cfRule>
    <cfRule type="cellIs" dxfId="1264" priority="59" operator="between">
      <formula>7</formula>
      <formula>7.25</formula>
    </cfRule>
    <cfRule type="cellIs" dxfId="1263" priority="60" operator="between">
      <formula>7.25</formula>
      <formula>7.5</formula>
    </cfRule>
    <cfRule type="cellIs" dxfId="1262" priority="61" operator="between">
      <formula>7.5</formula>
      <formula>7.75</formula>
    </cfRule>
    <cfRule type="cellIs" dxfId="1261" priority="62" operator="between">
      <formula>7.75</formula>
      <formula>8</formula>
    </cfRule>
    <cfRule type="cellIs" dxfId="1260" priority="63" operator="between">
      <formula>8</formula>
      <formula>8.25</formula>
    </cfRule>
    <cfRule type="cellIs" dxfId="1259" priority="64" operator="between">
      <formula>8.25</formula>
      <formula>8.5</formula>
    </cfRule>
    <cfRule type="cellIs" dxfId="1258" priority="65" operator="between">
      <formula>8.5</formula>
      <formula>8.75</formula>
    </cfRule>
    <cfRule type="cellIs" dxfId="1257" priority="66" operator="between">
      <formula>8.75</formula>
      <formula>9</formula>
    </cfRule>
    <cfRule type="cellIs" dxfId="1256" priority="67" operator="between">
      <formula>9</formula>
      <formula>9.25</formula>
    </cfRule>
    <cfRule type="cellIs" dxfId="1255" priority="68" operator="between">
      <formula>9.25</formula>
      <formula>9.5</formula>
    </cfRule>
    <cfRule type="cellIs" dxfId="1254" priority="69" operator="lessThan">
      <formula>1</formula>
    </cfRule>
  </conditionalFormatting>
  <conditionalFormatting sqref="O37">
    <cfRule type="cellIs" dxfId="1253" priority="24" operator="between">
      <formula>1</formula>
      <formula>7</formula>
    </cfRule>
    <cfRule type="cellIs" dxfId="1252" priority="25" operator="equal">
      <formula>7.25</formula>
    </cfRule>
    <cfRule type="cellIs" dxfId="1251" priority="26" operator="equal">
      <formula>7.5</formula>
    </cfRule>
    <cfRule type="cellIs" dxfId="1250" priority="27" operator="equal">
      <formula>7.75</formula>
    </cfRule>
    <cfRule type="cellIs" dxfId="1249" priority="28" operator="equal">
      <formula>8</formula>
    </cfRule>
    <cfRule type="cellIs" dxfId="1248" priority="29" operator="equal">
      <formula>8.25</formula>
    </cfRule>
    <cfRule type="cellIs" dxfId="1247" priority="30" operator="equal">
      <formula>8.5</formula>
    </cfRule>
    <cfRule type="cellIs" dxfId="1246" priority="31" operator="equal">
      <formula>8.75</formula>
    </cfRule>
    <cfRule type="cellIs" dxfId="1245" priority="32" operator="equal">
      <formula>9</formula>
    </cfRule>
    <cfRule type="cellIs" dxfId="1244" priority="33" operator="equal">
      <formula>9.25</formula>
    </cfRule>
    <cfRule type="cellIs" dxfId="1243" priority="34" operator="greaterThanOrEqual">
      <formula>9.5</formula>
    </cfRule>
    <cfRule type="cellIs" dxfId="1242" priority="35" operator="equal">
      <formula>7</formula>
    </cfRule>
    <cfRule type="cellIs" dxfId="1241" priority="36" operator="between">
      <formula>7</formula>
      <formula>7.25</formula>
    </cfRule>
    <cfRule type="cellIs" dxfId="1240" priority="37" operator="between">
      <formula>7.25</formula>
      <formula>7.5</formula>
    </cfRule>
    <cfRule type="cellIs" dxfId="1239" priority="38" operator="between">
      <formula>7.5</formula>
      <formula>7.75</formula>
    </cfRule>
    <cfRule type="cellIs" dxfId="1238" priority="39" operator="between">
      <formula>7.75</formula>
      <formula>8</formula>
    </cfRule>
    <cfRule type="cellIs" dxfId="1237" priority="40" operator="between">
      <formula>8</formula>
      <formula>8.25</formula>
    </cfRule>
    <cfRule type="cellIs" dxfId="1236" priority="41" operator="between">
      <formula>8.25</formula>
      <formula>8.5</formula>
    </cfRule>
    <cfRule type="cellIs" dxfId="1235" priority="42" operator="between">
      <formula>8.5</formula>
      <formula>8.75</formula>
    </cfRule>
    <cfRule type="cellIs" dxfId="1234" priority="43" operator="between">
      <formula>8.75</formula>
      <formula>9</formula>
    </cfRule>
    <cfRule type="cellIs" dxfId="1233" priority="44" operator="between">
      <formula>9</formula>
      <formula>9.25</formula>
    </cfRule>
    <cfRule type="cellIs" dxfId="1232" priority="45" operator="between">
      <formula>9.25</formula>
      <formula>9.5</formula>
    </cfRule>
    <cfRule type="cellIs" dxfId="1231" priority="46" operator="lessThan">
      <formula>1</formula>
    </cfRule>
  </conditionalFormatting>
  <conditionalFormatting sqref="O43">
    <cfRule type="cellIs" dxfId="1230" priority="1" operator="between">
      <formula>1</formula>
      <formula>7</formula>
    </cfRule>
    <cfRule type="cellIs" dxfId="1229" priority="2" operator="equal">
      <formula>7.25</formula>
    </cfRule>
    <cfRule type="cellIs" dxfId="1228" priority="3" operator="equal">
      <formula>7.5</formula>
    </cfRule>
    <cfRule type="cellIs" dxfId="1227" priority="4" operator="equal">
      <formula>7.75</formula>
    </cfRule>
    <cfRule type="cellIs" dxfId="1226" priority="5" operator="equal">
      <formula>8</formula>
    </cfRule>
    <cfRule type="cellIs" dxfId="1225" priority="6" operator="equal">
      <formula>8.25</formula>
    </cfRule>
    <cfRule type="cellIs" dxfId="1224" priority="7" operator="equal">
      <formula>8.5</formula>
    </cfRule>
    <cfRule type="cellIs" dxfId="1223" priority="8" operator="equal">
      <formula>8.75</formula>
    </cfRule>
    <cfRule type="cellIs" dxfId="1222" priority="9" operator="equal">
      <formula>9</formula>
    </cfRule>
    <cfRule type="cellIs" dxfId="1221" priority="10" operator="equal">
      <formula>9.25</formula>
    </cfRule>
    <cfRule type="cellIs" dxfId="1220" priority="11" operator="greaterThanOrEqual">
      <formula>9.5</formula>
    </cfRule>
    <cfRule type="cellIs" dxfId="1219" priority="12" operator="equal">
      <formula>7</formula>
    </cfRule>
    <cfRule type="cellIs" dxfId="1218" priority="13" operator="between">
      <formula>7</formula>
      <formula>7.25</formula>
    </cfRule>
    <cfRule type="cellIs" dxfId="1217" priority="14" operator="between">
      <formula>7.25</formula>
      <formula>7.5</formula>
    </cfRule>
    <cfRule type="cellIs" dxfId="1216" priority="15" operator="between">
      <formula>7.5</formula>
      <formula>7.75</formula>
    </cfRule>
    <cfRule type="cellIs" dxfId="1215" priority="16" operator="between">
      <formula>7.75</formula>
      <formula>8</formula>
    </cfRule>
    <cfRule type="cellIs" dxfId="1214" priority="17" operator="between">
      <formula>8</formula>
      <formula>8.25</formula>
    </cfRule>
    <cfRule type="cellIs" dxfId="1213" priority="18" operator="between">
      <formula>8.25</formula>
      <formula>8.5</formula>
    </cfRule>
    <cfRule type="cellIs" dxfId="1212" priority="19" operator="between">
      <formula>8.5</formula>
      <formula>8.75</formula>
    </cfRule>
    <cfRule type="cellIs" dxfId="1211" priority="20" operator="between">
      <formula>8.75</formula>
      <formula>9</formula>
    </cfRule>
    <cfRule type="cellIs" dxfId="1210" priority="21" operator="between">
      <formula>9</formula>
      <formula>9.25</formula>
    </cfRule>
    <cfRule type="cellIs" dxfId="1209" priority="22" operator="between">
      <formula>9.25</formula>
      <formula>9.5</formula>
    </cfRule>
    <cfRule type="cellIs" dxfId="1208" priority="23" operator="lessThan">
      <formula>1</formula>
    </cfRule>
  </conditionalFormatting>
  <pageMargins left="0.3" right="0.3" top="0.3" bottom="0.3" header="0.51180555555555496" footer="0.51180555555555496"/>
  <pageSetup paperSize="0" orientation="landscape" horizontalDpi="300" verticalDpi="300"/>
  <drawing r:id="rId1"/>
  <extLst>
    <ext xmlns:x14="http://schemas.microsoft.com/office/spreadsheetml/2009/9/main" uri="{CCE6A557-97BC-4b89-ADB6-D9C93CAAB3DF}">
      <x14:dataValidations xmlns:xm="http://schemas.microsoft.com/office/excel/2006/main" count="1">
        <x14:dataValidation type="list" operator="equal" allowBlank="1" showErrorMessage="1">
          <x14:formula1>
            <xm:f>Basics!$C$29:$C$35</xm:f>
          </x14:formula1>
          <x14:formula2>
            <xm:f>0</xm:f>
          </x14:formula2>
          <xm:sqref>B4 B10 B16 B22 B28 B34 B40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3"/>
  <sheetViews>
    <sheetView topLeftCell="A13" zoomScale="80" zoomScaleNormal="80" workbookViewId="0">
      <selection activeCell="AB40" sqref="AB40:AC40"/>
    </sheetView>
  </sheetViews>
  <sheetFormatPr baseColWidth="10" defaultColWidth="8.7265625" defaultRowHeight="12.5"/>
  <cols>
    <col min="1" max="1" width="3.08984375" customWidth="1"/>
    <col min="2" max="2" width="19" customWidth="1"/>
    <col min="3" max="30" width="7" customWidth="1"/>
    <col min="31" max="31" width="6.7265625" customWidth="1"/>
    <col min="32" max="32" width="11.54296875"/>
    <col min="33" max="33" width="7.90625" customWidth="1"/>
    <col min="34" max="34" width="6.7265625" customWidth="1"/>
    <col min="35" max="35" width="7.453125" customWidth="1"/>
    <col min="36" max="36" width="7.1796875" style="20" customWidth="1"/>
    <col min="37" max="1025" width="11.54296875"/>
  </cols>
  <sheetData>
    <row r="1" spans="1:36" ht="19.75" customHeight="1">
      <c r="A1" s="184" t="str">
        <f>"Leistungsübersicht "&amp;Basics!C3&amp;", "&amp;Basics!C4&amp;", Saison "&amp;Basics!D4</f>
        <v>Leistungsübersicht Bitte ersetzen, Bitte ersetzen, Saison 2017/2018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20"/>
      <c r="AF1" s="20"/>
      <c r="AG1" s="20"/>
      <c r="AH1" s="20"/>
      <c r="AI1" s="20"/>
    </row>
    <row r="2" spans="1:36">
      <c r="N2" s="180"/>
      <c r="O2" s="180"/>
      <c r="P2" s="180"/>
      <c r="AH2" s="180"/>
      <c r="AI2" s="180"/>
      <c r="AJ2" s="180"/>
    </row>
    <row r="3" spans="1:36" ht="13">
      <c r="C3" s="75" t="s">
        <v>43</v>
      </c>
      <c r="D3" s="76" t="s">
        <v>44</v>
      </c>
      <c r="E3" s="76" t="s">
        <v>45</v>
      </c>
      <c r="F3" s="76" t="s">
        <v>46</v>
      </c>
      <c r="G3" s="76" t="s">
        <v>47</v>
      </c>
      <c r="H3" s="76" t="s">
        <v>48</v>
      </c>
      <c r="I3" s="76" t="s">
        <v>49</v>
      </c>
      <c r="J3" s="76" t="s">
        <v>72</v>
      </c>
      <c r="K3" s="76" t="s">
        <v>73</v>
      </c>
      <c r="L3" s="76" t="s">
        <v>74</v>
      </c>
      <c r="M3" s="76" t="s">
        <v>75</v>
      </c>
      <c r="N3" s="76" t="s">
        <v>76</v>
      </c>
      <c r="O3" s="76" t="s">
        <v>77</v>
      </c>
      <c r="P3" s="76" t="s">
        <v>78</v>
      </c>
      <c r="Q3" s="76" t="s">
        <v>79</v>
      </c>
      <c r="R3" s="76" t="s">
        <v>80</v>
      </c>
      <c r="S3" s="76" t="s">
        <v>81</v>
      </c>
      <c r="T3" s="76" t="s">
        <v>82</v>
      </c>
      <c r="U3" s="76" t="s">
        <v>83</v>
      </c>
      <c r="V3" s="76" t="s">
        <v>84</v>
      </c>
      <c r="W3" s="76" t="s">
        <v>85</v>
      </c>
      <c r="X3" s="76" t="s">
        <v>86</v>
      </c>
      <c r="Y3" s="76" t="s">
        <v>87</v>
      </c>
      <c r="Z3" s="76" t="s">
        <v>88</v>
      </c>
      <c r="AA3" s="76" t="s">
        <v>89</v>
      </c>
      <c r="AB3" s="76" t="s">
        <v>90</v>
      </c>
      <c r="AC3" s="76" t="s">
        <v>91</v>
      </c>
      <c r="AD3" s="77" t="s">
        <v>92</v>
      </c>
      <c r="AE3" s="78"/>
      <c r="AF3" s="79"/>
      <c r="AG3" s="79"/>
      <c r="AH3" s="35"/>
      <c r="AI3" s="35"/>
      <c r="AJ3" s="35"/>
    </row>
    <row r="4" spans="1:36" ht="14.5" customHeight="1">
      <c r="A4" s="80">
        <f>Basics!B15</f>
        <v>1</v>
      </c>
      <c r="B4" s="81" t="str">
        <f>IF(Basics!C15="","",Basics!C15)</f>
        <v>NN</v>
      </c>
      <c r="C4" s="82">
        <f>'Wettkampftag 1'!T5</f>
        <v>0</v>
      </c>
      <c r="D4" s="82">
        <f>'Wettkampftag 1'!U5</f>
        <v>0</v>
      </c>
      <c r="E4" s="82">
        <f>'Wettkampftag 1'!V5</f>
        <v>0</v>
      </c>
      <c r="F4" s="82">
        <f>'Wettkampftag 1'!W5</f>
        <v>0</v>
      </c>
      <c r="G4" s="82">
        <f>'Wettkampftag 1'!X5</f>
        <v>0</v>
      </c>
      <c r="H4" s="82">
        <f>'Wettkampftag 1'!Y5</f>
        <v>0</v>
      </c>
      <c r="I4" s="82">
        <f>'Wettkampftag 1'!Z5</f>
        <v>0</v>
      </c>
      <c r="J4" s="82">
        <f>'Wettkampftag 2'!T5</f>
        <v>0</v>
      </c>
      <c r="K4" s="82">
        <f>'Wettkampftag 2'!U5</f>
        <v>0</v>
      </c>
      <c r="L4" s="82">
        <f>'Wettkampftag 2'!V5</f>
        <v>0</v>
      </c>
      <c r="M4" s="82">
        <f>'Wettkampftag 2'!W5</f>
        <v>0</v>
      </c>
      <c r="N4" s="82">
        <f>'Wettkampftag 2'!X5</f>
        <v>0</v>
      </c>
      <c r="O4" s="82">
        <f>'Wettkampftag 2'!Y5</f>
        <v>0</v>
      </c>
      <c r="P4" s="82">
        <f>'Wettkampftag 2'!Z5</f>
        <v>0</v>
      </c>
      <c r="Q4" s="82">
        <f>'Wettkampftag 3'!T5</f>
        <v>0</v>
      </c>
      <c r="R4" s="82">
        <f>'Wettkampftag 3'!U5</f>
        <v>0</v>
      </c>
      <c r="S4" s="82">
        <f>'Wettkampftag 3'!V5</f>
        <v>0</v>
      </c>
      <c r="T4" s="82">
        <f>'Wettkampftag 3'!W5</f>
        <v>0</v>
      </c>
      <c r="U4" s="82">
        <f>'Wettkampftag 3'!X5</f>
        <v>0</v>
      </c>
      <c r="V4" s="82">
        <f>'Wettkampftag 3'!Y5</f>
        <v>0</v>
      </c>
      <c r="W4" s="82">
        <f>'Wettkampftag 3'!Z5</f>
        <v>0</v>
      </c>
      <c r="X4" s="82">
        <f>'Wettkampftag 4'!T5</f>
        <v>0</v>
      </c>
      <c r="Y4" s="82">
        <f>'Wettkampftag 4'!U5</f>
        <v>0</v>
      </c>
      <c r="Z4" s="82">
        <f>'Wettkampftag 4'!V5</f>
        <v>0</v>
      </c>
      <c r="AA4" s="82">
        <f>'Wettkampftag 4'!W5</f>
        <v>0</v>
      </c>
      <c r="AB4" s="82">
        <f>'Wettkampftag 4'!X5</f>
        <v>0</v>
      </c>
      <c r="AC4" s="82">
        <f>'Wettkampftag 4'!Y5</f>
        <v>0</v>
      </c>
      <c r="AD4" s="82">
        <f>'Wettkampftag 4'!Z5</f>
        <v>0</v>
      </c>
      <c r="AE4" s="83"/>
      <c r="AF4" s="83"/>
      <c r="AG4" s="83"/>
      <c r="AH4" s="60"/>
      <c r="AI4" s="60"/>
      <c r="AJ4" s="60"/>
    </row>
    <row r="5" spans="1:36" ht="13">
      <c r="A5" s="84">
        <f>Basics!B16</f>
        <v>2</v>
      </c>
      <c r="B5" s="85" t="str">
        <f>IF(Basics!C16="","",Basics!C16)</f>
        <v>NN</v>
      </c>
      <c r="C5" s="82">
        <f>'Wettkampftag 1'!T6</f>
        <v>0</v>
      </c>
      <c r="D5" s="82">
        <f>'Wettkampftag 1'!U6</f>
        <v>0</v>
      </c>
      <c r="E5" s="82">
        <f>'Wettkampftag 1'!V6</f>
        <v>0</v>
      </c>
      <c r="F5" s="82">
        <f>'Wettkampftag 1'!W6</f>
        <v>0</v>
      </c>
      <c r="G5" s="82">
        <f>'Wettkampftag 1'!X6</f>
        <v>0</v>
      </c>
      <c r="H5" s="82">
        <f>'Wettkampftag 1'!Y6</f>
        <v>0</v>
      </c>
      <c r="I5" s="82">
        <f>'Wettkampftag 1'!Z6</f>
        <v>0</v>
      </c>
      <c r="J5" s="82">
        <f>'Wettkampftag 2'!T6</f>
        <v>0</v>
      </c>
      <c r="K5" s="82">
        <f>'Wettkampftag 2'!U6</f>
        <v>0</v>
      </c>
      <c r="L5" s="82">
        <f>'Wettkampftag 2'!V6</f>
        <v>0</v>
      </c>
      <c r="M5" s="82">
        <f>'Wettkampftag 2'!W6</f>
        <v>0</v>
      </c>
      <c r="N5" s="82">
        <f>'Wettkampftag 2'!X6</f>
        <v>0</v>
      </c>
      <c r="O5" s="82">
        <f>'Wettkampftag 2'!Y6</f>
        <v>0</v>
      </c>
      <c r="P5" s="82">
        <f>'Wettkampftag 2'!Z6</f>
        <v>0</v>
      </c>
      <c r="Q5" s="82">
        <f>'Wettkampftag 3'!T6</f>
        <v>0</v>
      </c>
      <c r="R5" s="82">
        <f>'Wettkampftag 3'!U6</f>
        <v>0</v>
      </c>
      <c r="S5" s="82">
        <f>'Wettkampftag 3'!V6</f>
        <v>0</v>
      </c>
      <c r="T5" s="82">
        <f>'Wettkampftag 3'!W6</f>
        <v>0</v>
      </c>
      <c r="U5" s="82">
        <f>'Wettkampftag 3'!X6</f>
        <v>0</v>
      </c>
      <c r="V5" s="82">
        <f>'Wettkampftag 3'!Y6</f>
        <v>0</v>
      </c>
      <c r="W5" s="82">
        <f>'Wettkampftag 3'!Z6</f>
        <v>0</v>
      </c>
      <c r="X5" s="82">
        <f>'Wettkampftag 4'!T6</f>
        <v>0</v>
      </c>
      <c r="Y5" s="82">
        <f>'Wettkampftag 4'!U6</f>
        <v>0</v>
      </c>
      <c r="Z5" s="82">
        <f>'Wettkampftag 4'!V6</f>
        <v>0</v>
      </c>
      <c r="AA5" s="82">
        <f>'Wettkampftag 4'!W6</f>
        <v>0</v>
      </c>
      <c r="AB5" s="82">
        <f>'Wettkampftag 4'!X6</f>
        <v>0</v>
      </c>
      <c r="AC5" s="82">
        <f>'Wettkampftag 4'!Y6</f>
        <v>0</v>
      </c>
      <c r="AD5" s="82">
        <f>'Wettkampftag 4'!Z6</f>
        <v>0</v>
      </c>
      <c r="AE5" s="83"/>
      <c r="AF5" s="83"/>
      <c r="AG5" s="83"/>
      <c r="AH5" s="60"/>
      <c r="AI5" s="86"/>
      <c r="AJ5" s="60"/>
    </row>
    <row r="6" spans="1:36" ht="13">
      <c r="A6" s="84">
        <f>Basics!B17</f>
        <v>3</v>
      </c>
      <c r="B6" s="85" t="str">
        <f>IF(Basics!C17="","",Basics!C17)</f>
        <v>NN</v>
      </c>
      <c r="C6" s="82">
        <f>'Wettkampftag 1'!T7</f>
        <v>0</v>
      </c>
      <c r="D6" s="82">
        <f>'Wettkampftag 1'!U7</f>
        <v>0</v>
      </c>
      <c r="E6" s="82">
        <f>'Wettkampftag 1'!V7</f>
        <v>0</v>
      </c>
      <c r="F6" s="82">
        <f>'Wettkampftag 1'!W7</f>
        <v>0</v>
      </c>
      <c r="G6" s="82">
        <f>'Wettkampftag 1'!X7</f>
        <v>0</v>
      </c>
      <c r="H6" s="82">
        <f>'Wettkampftag 1'!Y7</f>
        <v>0</v>
      </c>
      <c r="I6" s="82">
        <f>'Wettkampftag 1'!Z7</f>
        <v>0</v>
      </c>
      <c r="J6" s="82">
        <f>'Wettkampftag 2'!T7</f>
        <v>0</v>
      </c>
      <c r="K6" s="82">
        <f>'Wettkampftag 2'!U7</f>
        <v>0</v>
      </c>
      <c r="L6" s="82">
        <f>'Wettkampftag 2'!V7</f>
        <v>0</v>
      </c>
      <c r="M6" s="82">
        <f>'Wettkampftag 2'!W7</f>
        <v>0</v>
      </c>
      <c r="N6" s="82">
        <f>'Wettkampftag 2'!X7</f>
        <v>0</v>
      </c>
      <c r="O6" s="82">
        <f>'Wettkampftag 2'!Y7</f>
        <v>0</v>
      </c>
      <c r="P6" s="82">
        <f>'Wettkampftag 2'!Z7</f>
        <v>0</v>
      </c>
      <c r="Q6" s="82">
        <f>'Wettkampftag 3'!T7</f>
        <v>0</v>
      </c>
      <c r="R6" s="82">
        <f>'Wettkampftag 3'!U7</f>
        <v>0</v>
      </c>
      <c r="S6" s="82">
        <f>'Wettkampftag 3'!V7</f>
        <v>0</v>
      </c>
      <c r="T6" s="82">
        <f>'Wettkampftag 3'!W7</f>
        <v>0</v>
      </c>
      <c r="U6" s="82">
        <f>'Wettkampftag 3'!X7</f>
        <v>0</v>
      </c>
      <c r="V6" s="82">
        <f>'Wettkampftag 3'!Y7</f>
        <v>0</v>
      </c>
      <c r="W6" s="82">
        <f>'Wettkampftag 3'!Z7</f>
        <v>0</v>
      </c>
      <c r="X6" s="82">
        <f>'Wettkampftag 4'!T7</f>
        <v>0</v>
      </c>
      <c r="Y6" s="82">
        <f>'Wettkampftag 4'!U7</f>
        <v>0</v>
      </c>
      <c r="Z6" s="82">
        <f>'Wettkampftag 4'!V7</f>
        <v>0</v>
      </c>
      <c r="AA6" s="82">
        <f>'Wettkampftag 4'!W7</f>
        <v>0</v>
      </c>
      <c r="AB6" s="82">
        <f>'Wettkampftag 4'!X7</f>
        <v>0</v>
      </c>
      <c r="AC6" s="82">
        <f>'Wettkampftag 4'!Y7</f>
        <v>0</v>
      </c>
      <c r="AD6" s="82">
        <f>'Wettkampftag 4'!Z7</f>
        <v>0</v>
      </c>
      <c r="AE6" s="83"/>
      <c r="AF6" s="83"/>
      <c r="AG6" s="83"/>
      <c r="AH6" s="60"/>
      <c r="AI6" s="86"/>
      <c r="AJ6" s="60"/>
    </row>
    <row r="7" spans="1:36" ht="13">
      <c r="A7" s="84">
        <f>Basics!B18</f>
        <v>4</v>
      </c>
      <c r="B7" s="85" t="str">
        <f>IF(Basics!C18="","",Basics!C18)</f>
        <v>NN</v>
      </c>
      <c r="C7" s="82">
        <f>'Wettkampftag 1'!T8</f>
        <v>0</v>
      </c>
      <c r="D7" s="82">
        <f>'Wettkampftag 1'!U8</f>
        <v>0</v>
      </c>
      <c r="E7" s="82">
        <f>'Wettkampftag 1'!V8</f>
        <v>0</v>
      </c>
      <c r="F7" s="82">
        <f>'Wettkampftag 1'!W8</f>
        <v>0</v>
      </c>
      <c r="G7" s="82">
        <f>'Wettkampftag 1'!X8</f>
        <v>0</v>
      </c>
      <c r="H7" s="82">
        <f>'Wettkampftag 1'!Y8</f>
        <v>0</v>
      </c>
      <c r="I7" s="82">
        <f>'Wettkampftag 1'!Z8</f>
        <v>0</v>
      </c>
      <c r="J7" s="82">
        <f>'Wettkampftag 2'!T8</f>
        <v>0</v>
      </c>
      <c r="K7" s="82">
        <f>'Wettkampftag 2'!U8</f>
        <v>0</v>
      </c>
      <c r="L7" s="82">
        <f>'Wettkampftag 2'!V8</f>
        <v>0</v>
      </c>
      <c r="M7" s="82">
        <f>'Wettkampftag 2'!W8</f>
        <v>0</v>
      </c>
      <c r="N7" s="82">
        <f>'Wettkampftag 2'!X8</f>
        <v>0</v>
      </c>
      <c r="O7" s="82">
        <f>'Wettkampftag 2'!Y8</f>
        <v>0</v>
      </c>
      <c r="P7" s="82">
        <f>'Wettkampftag 2'!Z8</f>
        <v>0</v>
      </c>
      <c r="Q7" s="82">
        <f>'Wettkampftag 3'!T8</f>
        <v>0</v>
      </c>
      <c r="R7" s="82">
        <f>'Wettkampftag 3'!U8</f>
        <v>0</v>
      </c>
      <c r="S7" s="82">
        <f>'Wettkampftag 3'!V8</f>
        <v>0</v>
      </c>
      <c r="T7" s="82">
        <f>'Wettkampftag 3'!W8</f>
        <v>0</v>
      </c>
      <c r="U7" s="82">
        <f>'Wettkampftag 3'!X8</f>
        <v>0</v>
      </c>
      <c r="V7" s="82">
        <f>'Wettkampftag 3'!Y8</f>
        <v>0</v>
      </c>
      <c r="W7" s="82">
        <f>'Wettkampftag 3'!Z8</f>
        <v>0</v>
      </c>
      <c r="X7" s="82">
        <f>'Wettkampftag 4'!T8</f>
        <v>0</v>
      </c>
      <c r="Y7" s="82">
        <f>'Wettkampftag 4'!U8</f>
        <v>0</v>
      </c>
      <c r="Z7" s="82">
        <f>'Wettkampftag 4'!V8</f>
        <v>0</v>
      </c>
      <c r="AA7" s="82">
        <f>'Wettkampftag 4'!W8</f>
        <v>0</v>
      </c>
      <c r="AB7" s="82">
        <f>'Wettkampftag 4'!X8</f>
        <v>0</v>
      </c>
      <c r="AC7" s="82">
        <f>'Wettkampftag 4'!Y8</f>
        <v>0</v>
      </c>
      <c r="AD7" s="82">
        <f>'Wettkampftag 4'!Z8</f>
        <v>0</v>
      </c>
      <c r="AE7" s="83"/>
      <c r="AF7" s="83"/>
      <c r="AG7" s="83"/>
      <c r="AH7" s="60"/>
      <c r="AI7" s="86"/>
      <c r="AJ7" s="60"/>
    </row>
    <row r="8" spans="1:36" ht="13">
      <c r="A8" s="84">
        <f>Basics!B19</f>
        <v>5</v>
      </c>
      <c r="B8" s="85" t="str">
        <f>IF(Basics!C19="","",Basics!C19)</f>
        <v>NN</v>
      </c>
      <c r="C8" s="82">
        <f>'Wettkampftag 1'!T9</f>
        <v>0</v>
      </c>
      <c r="D8" s="82">
        <f>'Wettkampftag 1'!U9</f>
        <v>0</v>
      </c>
      <c r="E8" s="82">
        <f>'Wettkampftag 1'!V9</f>
        <v>0</v>
      </c>
      <c r="F8" s="82">
        <f>'Wettkampftag 1'!W9</f>
        <v>0</v>
      </c>
      <c r="G8" s="82">
        <f>'Wettkampftag 1'!X9</f>
        <v>0</v>
      </c>
      <c r="H8" s="82">
        <f>'Wettkampftag 1'!Y9</f>
        <v>0</v>
      </c>
      <c r="I8" s="82">
        <f>'Wettkampftag 1'!Z9</f>
        <v>0</v>
      </c>
      <c r="J8" s="82">
        <f>'Wettkampftag 2'!T9</f>
        <v>0</v>
      </c>
      <c r="K8" s="82">
        <f>'Wettkampftag 2'!U9</f>
        <v>0</v>
      </c>
      <c r="L8" s="82">
        <f>'Wettkampftag 2'!V9</f>
        <v>0</v>
      </c>
      <c r="M8" s="82">
        <f>'Wettkampftag 2'!W9</f>
        <v>0</v>
      </c>
      <c r="N8" s="82">
        <f>'Wettkampftag 2'!X9</f>
        <v>0</v>
      </c>
      <c r="O8" s="82">
        <f>'Wettkampftag 2'!Y9</f>
        <v>0</v>
      </c>
      <c r="P8" s="82">
        <f>'Wettkampftag 2'!Z9</f>
        <v>0</v>
      </c>
      <c r="Q8" s="82">
        <f>'Wettkampftag 3'!T9</f>
        <v>0</v>
      </c>
      <c r="R8" s="82">
        <f>'Wettkampftag 3'!U9</f>
        <v>0</v>
      </c>
      <c r="S8" s="82">
        <f>'Wettkampftag 3'!V9</f>
        <v>0</v>
      </c>
      <c r="T8" s="82">
        <f>'Wettkampftag 3'!W9</f>
        <v>0</v>
      </c>
      <c r="U8" s="82">
        <f>'Wettkampftag 3'!X9</f>
        <v>0</v>
      </c>
      <c r="V8" s="82">
        <f>'Wettkampftag 3'!Y9</f>
        <v>0</v>
      </c>
      <c r="W8" s="82">
        <f>'Wettkampftag 3'!Z9</f>
        <v>0</v>
      </c>
      <c r="X8" s="82">
        <f>'Wettkampftag 4'!T9</f>
        <v>0</v>
      </c>
      <c r="Y8" s="82">
        <f>'Wettkampftag 4'!U9</f>
        <v>0</v>
      </c>
      <c r="Z8" s="82">
        <f>'Wettkampftag 4'!V9</f>
        <v>0</v>
      </c>
      <c r="AA8" s="82">
        <f>'Wettkampftag 4'!W9</f>
        <v>0</v>
      </c>
      <c r="AB8" s="82">
        <f>'Wettkampftag 4'!X9</f>
        <v>0</v>
      </c>
      <c r="AC8" s="82">
        <f>'Wettkampftag 4'!Y9</f>
        <v>0</v>
      </c>
      <c r="AD8" s="82">
        <f>'Wettkampftag 4'!Z9</f>
        <v>0</v>
      </c>
      <c r="AE8" s="83"/>
      <c r="AF8" s="83"/>
      <c r="AG8" s="83"/>
      <c r="AH8" s="60"/>
      <c r="AI8" s="86"/>
      <c r="AJ8" s="60"/>
    </row>
    <row r="9" spans="1:36" ht="13">
      <c r="A9" s="84">
        <f>Basics!B20</f>
        <v>6</v>
      </c>
      <c r="B9" s="85" t="str">
        <f>IF(Basics!C20="","",Basics!C20)</f>
        <v>NN</v>
      </c>
      <c r="C9" s="82">
        <f>'Wettkampftag 1'!T10</f>
        <v>0</v>
      </c>
      <c r="D9" s="82">
        <f>'Wettkampftag 1'!U10</f>
        <v>0</v>
      </c>
      <c r="E9" s="82">
        <f>'Wettkampftag 1'!V10</f>
        <v>0</v>
      </c>
      <c r="F9" s="82">
        <f>'Wettkampftag 1'!W10</f>
        <v>0</v>
      </c>
      <c r="G9" s="82">
        <f>'Wettkampftag 1'!X10</f>
        <v>0</v>
      </c>
      <c r="H9" s="82">
        <f>'Wettkampftag 1'!Y10</f>
        <v>0</v>
      </c>
      <c r="I9" s="82">
        <f>'Wettkampftag 1'!Z10</f>
        <v>0</v>
      </c>
      <c r="J9" s="82">
        <f>'Wettkampftag 2'!T10</f>
        <v>0</v>
      </c>
      <c r="K9" s="82">
        <f>'Wettkampftag 2'!U10</f>
        <v>0</v>
      </c>
      <c r="L9" s="82">
        <f>'Wettkampftag 2'!V10</f>
        <v>0</v>
      </c>
      <c r="M9" s="82">
        <f>'Wettkampftag 2'!W10</f>
        <v>0</v>
      </c>
      <c r="N9" s="82">
        <f>'Wettkampftag 2'!X10</f>
        <v>0</v>
      </c>
      <c r="O9" s="82">
        <f>'Wettkampftag 2'!Y10</f>
        <v>0</v>
      </c>
      <c r="P9" s="82">
        <f>'Wettkampftag 2'!Z10</f>
        <v>0</v>
      </c>
      <c r="Q9" s="82">
        <f>'Wettkampftag 3'!T10</f>
        <v>0</v>
      </c>
      <c r="R9" s="82">
        <f>'Wettkampftag 3'!U10</f>
        <v>0</v>
      </c>
      <c r="S9" s="82">
        <f>'Wettkampftag 3'!V10</f>
        <v>0</v>
      </c>
      <c r="T9" s="82">
        <f>'Wettkampftag 3'!W10</f>
        <v>0</v>
      </c>
      <c r="U9" s="82">
        <f>'Wettkampftag 3'!X10</f>
        <v>0</v>
      </c>
      <c r="V9" s="82">
        <f>'Wettkampftag 3'!Y10</f>
        <v>0</v>
      </c>
      <c r="W9" s="82">
        <f>'Wettkampftag 3'!Z10</f>
        <v>0</v>
      </c>
      <c r="X9" s="82">
        <f>'Wettkampftag 4'!T10</f>
        <v>0</v>
      </c>
      <c r="Y9" s="82">
        <f>'Wettkampftag 4'!U10</f>
        <v>0</v>
      </c>
      <c r="Z9" s="82">
        <f>'Wettkampftag 4'!V10</f>
        <v>0</v>
      </c>
      <c r="AA9" s="82">
        <f>'Wettkampftag 4'!W10</f>
        <v>0</v>
      </c>
      <c r="AB9" s="82">
        <f>'Wettkampftag 4'!X10</f>
        <v>0</v>
      </c>
      <c r="AC9" s="82">
        <f>'Wettkampftag 4'!Y10</f>
        <v>0</v>
      </c>
      <c r="AD9" s="82">
        <f>'Wettkampftag 4'!Z10</f>
        <v>0</v>
      </c>
      <c r="AE9" s="83"/>
      <c r="AF9" s="83"/>
      <c r="AG9" s="83"/>
      <c r="AH9" s="60"/>
      <c r="AI9" s="60"/>
      <c r="AJ9" s="60"/>
    </row>
    <row r="10" spans="1:36" s="20" customFormat="1" ht="13">
      <c r="A10" s="84">
        <f>Basics!B21</f>
        <v>7</v>
      </c>
      <c r="B10" s="85" t="str">
        <f>IF(Basics!C21="","",Basics!C21)</f>
        <v>NN</v>
      </c>
      <c r="C10" s="82">
        <f>'Wettkampftag 1'!T11</f>
        <v>0</v>
      </c>
      <c r="D10" s="82">
        <f>'Wettkampftag 1'!U11</f>
        <v>0</v>
      </c>
      <c r="E10" s="82">
        <f>'Wettkampftag 1'!V11</f>
        <v>0</v>
      </c>
      <c r="F10" s="82">
        <f>'Wettkampftag 1'!W11</f>
        <v>0</v>
      </c>
      <c r="G10" s="82">
        <f>'Wettkampftag 1'!X11</f>
        <v>0</v>
      </c>
      <c r="H10" s="82">
        <f>'Wettkampftag 1'!Y11</f>
        <v>0</v>
      </c>
      <c r="I10" s="82">
        <f>'Wettkampftag 1'!Z11</f>
        <v>0</v>
      </c>
      <c r="J10" s="82">
        <f>'Wettkampftag 2'!T11</f>
        <v>0</v>
      </c>
      <c r="K10" s="82">
        <f>'Wettkampftag 2'!U11</f>
        <v>0</v>
      </c>
      <c r="L10" s="82">
        <f>'Wettkampftag 2'!V11</f>
        <v>0</v>
      </c>
      <c r="M10" s="82">
        <f>'Wettkampftag 2'!W11</f>
        <v>0</v>
      </c>
      <c r="N10" s="82">
        <f>'Wettkampftag 2'!X11</f>
        <v>0</v>
      </c>
      <c r="O10" s="82">
        <f>'Wettkampftag 2'!Y11</f>
        <v>0</v>
      </c>
      <c r="P10" s="82">
        <f>'Wettkampftag 2'!Z11</f>
        <v>0</v>
      </c>
      <c r="Q10" s="82">
        <f>'Wettkampftag 3'!T11</f>
        <v>0</v>
      </c>
      <c r="R10" s="82">
        <f>'Wettkampftag 3'!U11</f>
        <v>0</v>
      </c>
      <c r="S10" s="82">
        <f>'Wettkampftag 3'!V11</f>
        <v>0</v>
      </c>
      <c r="T10" s="82">
        <f>'Wettkampftag 3'!W11</f>
        <v>0</v>
      </c>
      <c r="U10" s="82">
        <f>'Wettkampftag 3'!X11</f>
        <v>0</v>
      </c>
      <c r="V10" s="82">
        <f>'Wettkampftag 3'!Y11</f>
        <v>0</v>
      </c>
      <c r="W10" s="82">
        <f>'Wettkampftag 3'!Z11</f>
        <v>0</v>
      </c>
      <c r="X10" s="82">
        <f>'Wettkampftag 4'!T11</f>
        <v>0</v>
      </c>
      <c r="Y10" s="82">
        <f>'Wettkampftag 4'!U11</f>
        <v>0</v>
      </c>
      <c r="Z10" s="82">
        <f>'Wettkampftag 4'!V11</f>
        <v>0</v>
      </c>
      <c r="AA10" s="82">
        <f>'Wettkampftag 4'!W11</f>
        <v>0</v>
      </c>
      <c r="AB10" s="82">
        <f>'Wettkampftag 4'!X11</f>
        <v>0</v>
      </c>
      <c r="AC10" s="82">
        <f>'Wettkampftag 4'!Y11</f>
        <v>0</v>
      </c>
      <c r="AD10" s="82">
        <f>'Wettkampftag 4'!Z11</f>
        <v>0</v>
      </c>
      <c r="AE10" s="83"/>
      <c r="AF10" s="83"/>
      <c r="AG10" s="83"/>
      <c r="AH10" s="60"/>
      <c r="AI10" s="60"/>
      <c r="AJ10" s="60"/>
    </row>
    <row r="11" spans="1:36" s="20" customFormat="1" ht="13">
      <c r="A11" s="84">
        <f>Basics!B22</f>
        <v>8</v>
      </c>
      <c r="B11" s="85" t="str">
        <f>IF(Basics!C22="","",Basics!C22)</f>
        <v>NN</v>
      </c>
      <c r="C11" s="82">
        <f>'Wettkampftag 1'!T12</f>
        <v>0</v>
      </c>
      <c r="D11" s="82">
        <f>'Wettkampftag 1'!U12</f>
        <v>0</v>
      </c>
      <c r="E11" s="82">
        <f>'Wettkampftag 1'!V12</f>
        <v>0</v>
      </c>
      <c r="F11" s="82">
        <f>'Wettkampftag 1'!W12</f>
        <v>0</v>
      </c>
      <c r="G11" s="82">
        <f>'Wettkampftag 1'!X12</f>
        <v>0</v>
      </c>
      <c r="H11" s="82">
        <f>'Wettkampftag 1'!Y12</f>
        <v>0</v>
      </c>
      <c r="I11" s="82">
        <f>'Wettkampftag 1'!Z12</f>
        <v>0</v>
      </c>
      <c r="J11" s="82">
        <f>'Wettkampftag 2'!T12</f>
        <v>0</v>
      </c>
      <c r="K11" s="82">
        <f>'Wettkampftag 2'!U12</f>
        <v>0</v>
      </c>
      <c r="L11" s="82">
        <f>'Wettkampftag 2'!V12</f>
        <v>0</v>
      </c>
      <c r="M11" s="82">
        <f>'Wettkampftag 2'!W12</f>
        <v>0</v>
      </c>
      <c r="N11" s="82">
        <f>'Wettkampftag 2'!X12</f>
        <v>0</v>
      </c>
      <c r="O11" s="82">
        <f>'Wettkampftag 2'!Y12</f>
        <v>0</v>
      </c>
      <c r="P11" s="82">
        <f>'Wettkampftag 2'!Z12</f>
        <v>0</v>
      </c>
      <c r="Q11" s="82">
        <f>'Wettkampftag 3'!T12</f>
        <v>0</v>
      </c>
      <c r="R11" s="82">
        <f>'Wettkampftag 3'!U12</f>
        <v>0</v>
      </c>
      <c r="S11" s="82">
        <f>'Wettkampftag 3'!V12</f>
        <v>0</v>
      </c>
      <c r="T11" s="82">
        <f>'Wettkampftag 3'!W12</f>
        <v>0</v>
      </c>
      <c r="U11" s="82">
        <f>'Wettkampftag 3'!X12</f>
        <v>0</v>
      </c>
      <c r="V11" s="82">
        <f>'Wettkampftag 3'!Y12</f>
        <v>0</v>
      </c>
      <c r="W11" s="82">
        <f>'Wettkampftag 3'!Z12</f>
        <v>0</v>
      </c>
      <c r="X11" s="82">
        <f>'Wettkampftag 4'!T12</f>
        <v>0</v>
      </c>
      <c r="Y11" s="82">
        <f>'Wettkampftag 4'!U12</f>
        <v>0</v>
      </c>
      <c r="Z11" s="82">
        <f>'Wettkampftag 4'!V12</f>
        <v>0</v>
      </c>
      <c r="AA11" s="82">
        <f>'Wettkampftag 4'!W12</f>
        <v>0</v>
      </c>
      <c r="AB11" s="82">
        <f>'Wettkampftag 4'!X12</f>
        <v>0</v>
      </c>
      <c r="AC11" s="82">
        <f>'Wettkampftag 4'!Y12</f>
        <v>0</v>
      </c>
      <c r="AD11" s="82">
        <f>'Wettkampftag 4'!Z12</f>
        <v>0</v>
      </c>
      <c r="AE11" s="83"/>
      <c r="AF11" s="83"/>
      <c r="AG11" s="83"/>
      <c r="AH11" s="60"/>
      <c r="AI11" s="60"/>
      <c r="AJ11" s="60"/>
    </row>
    <row r="12" spans="1:36" s="20" customFormat="1" ht="13">
      <c r="A12" s="84">
        <f>Basics!B23</f>
        <v>9</v>
      </c>
      <c r="B12" s="85" t="str">
        <f>IF(Basics!C23="","",Basics!C23)</f>
        <v>NN</v>
      </c>
      <c r="C12" s="82">
        <f>'Wettkampftag 1'!T13</f>
        <v>0</v>
      </c>
      <c r="D12" s="82">
        <f>'Wettkampftag 1'!U13</f>
        <v>0</v>
      </c>
      <c r="E12" s="82">
        <f>'Wettkampftag 1'!V13</f>
        <v>0</v>
      </c>
      <c r="F12" s="82">
        <f>'Wettkampftag 1'!W13</f>
        <v>0</v>
      </c>
      <c r="G12" s="82">
        <f>'Wettkampftag 1'!X13</f>
        <v>0</v>
      </c>
      <c r="H12" s="82">
        <f>'Wettkampftag 1'!Y13</f>
        <v>0</v>
      </c>
      <c r="I12" s="82">
        <f>'Wettkampftag 1'!Z13</f>
        <v>0</v>
      </c>
      <c r="J12" s="82">
        <f>'Wettkampftag 2'!T13</f>
        <v>0</v>
      </c>
      <c r="K12" s="82">
        <f>'Wettkampftag 2'!U13</f>
        <v>0</v>
      </c>
      <c r="L12" s="82">
        <f>'Wettkampftag 2'!V13</f>
        <v>0</v>
      </c>
      <c r="M12" s="82">
        <f>'Wettkampftag 2'!W13</f>
        <v>0</v>
      </c>
      <c r="N12" s="82">
        <f>'Wettkampftag 2'!X13</f>
        <v>0</v>
      </c>
      <c r="O12" s="82">
        <f>'Wettkampftag 2'!Y13</f>
        <v>0</v>
      </c>
      <c r="P12" s="82">
        <f>'Wettkampftag 2'!Z13</f>
        <v>0</v>
      </c>
      <c r="Q12" s="82">
        <f>'Wettkampftag 3'!T13</f>
        <v>0</v>
      </c>
      <c r="R12" s="82">
        <f>'Wettkampftag 3'!U13</f>
        <v>0</v>
      </c>
      <c r="S12" s="82">
        <f>'Wettkampftag 3'!V13</f>
        <v>0</v>
      </c>
      <c r="T12" s="82">
        <f>'Wettkampftag 3'!W13</f>
        <v>0</v>
      </c>
      <c r="U12" s="82">
        <f>'Wettkampftag 3'!X13</f>
        <v>0</v>
      </c>
      <c r="V12" s="82">
        <f>'Wettkampftag 3'!Y13</f>
        <v>0</v>
      </c>
      <c r="W12" s="82">
        <f>'Wettkampftag 3'!Z13</f>
        <v>0</v>
      </c>
      <c r="X12" s="82">
        <f>'Wettkampftag 4'!T13</f>
        <v>0</v>
      </c>
      <c r="Y12" s="82">
        <f>'Wettkampftag 4'!U13</f>
        <v>0</v>
      </c>
      <c r="Z12" s="82">
        <f>'Wettkampftag 4'!V13</f>
        <v>0</v>
      </c>
      <c r="AA12" s="82">
        <f>'Wettkampftag 4'!W13</f>
        <v>0</v>
      </c>
      <c r="AB12" s="82">
        <f>'Wettkampftag 4'!X13</f>
        <v>0</v>
      </c>
      <c r="AC12" s="82">
        <f>'Wettkampftag 4'!Y13</f>
        <v>0</v>
      </c>
      <c r="AD12" s="82">
        <f>'Wettkampftag 4'!Z13</f>
        <v>0</v>
      </c>
      <c r="AE12" s="83"/>
      <c r="AF12" s="83"/>
      <c r="AG12" s="83"/>
      <c r="AH12" s="60"/>
      <c r="AI12" s="60"/>
      <c r="AJ12" s="60"/>
    </row>
    <row r="13" spans="1:36" s="20" customFormat="1" ht="13">
      <c r="A13" s="84">
        <f>Basics!B24</f>
        <v>10</v>
      </c>
      <c r="B13" s="85" t="str">
        <f>IF(Basics!C24="","",Basics!C24)</f>
        <v>NN</v>
      </c>
      <c r="C13" s="82">
        <f>'Wettkampftag 1'!T14</f>
        <v>0</v>
      </c>
      <c r="D13" s="82">
        <f>'Wettkampftag 1'!U14</f>
        <v>0</v>
      </c>
      <c r="E13" s="82">
        <f>'Wettkampftag 1'!V14</f>
        <v>0</v>
      </c>
      <c r="F13" s="82">
        <f>'Wettkampftag 1'!W14</f>
        <v>0</v>
      </c>
      <c r="G13" s="82">
        <f>'Wettkampftag 1'!X14</f>
        <v>0</v>
      </c>
      <c r="H13" s="82">
        <f>'Wettkampftag 1'!Y14</f>
        <v>0</v>
      </c>
      <c r="I13" s="82">
        <f>'Wettkampftag 1'!Z14</f>
        <v>0</v>
      </c>
      <c r="J13" s="82">
        <f>'Wettkampftag 2'!T14</f>
        <v>0</v>
      </c>
      <c r="K13" s="82">
        <f>'Wettkampftag 2'!U14</f>
        <v>0</v>
      </c>
      <c r="L13" s="82">
        <f>'Wettkampftag 2'!V14</f>
        <v>0</v>
      </c>
      <c r="M13" s="82">
        <f>'Wettkampftag 2'!W14</f>
        <v>0</v>
      </c>
      <c r="N13" s="82">
        <f>'Wettkampftag 2'!X14</f>
        <v>0</v>
      </c>
      <c r="O13" s="128"/>
      <c r="P13" s="128"/>
      <c r="Q13" s="82">
        <f>'Wettkampftag 3'!T14</f>
        <v>0</v>
      </c>
      <c r="R13" s="82">
        <f>'Wettkampftag 3'!U14</f>
        <v>0</v>
      </c>
      <c r="S13" s="82">
        <f>'Wettkampftag 3'!V14</f>
        <v>0</v>
      </c>
      <c r="T13" s="82">
        <f>'Wettkampftag 3'!W14</f>
        <v>0</v>
      </c>
      <c r="U13" s="82">
        <f>'Wettkampftag 3'!X14</f>
        <v>0</v>
      </c>
      <c r="V13" s="82">
        <f>'Wettkampftag 3'!Y14</f>
        <v>0</v>
      </c>
      <c r="W13" s="82">
        <f>'Wettkampftag 3'!Z14</f>
        <v>0</v>
      </c>
      <c r="X13" s="82">
        <f>'Wettkampftag 4'!T14</f>
        <v>0</v>
      </c>
      <c r="Y13" s="82">
        <f>'Wettkampftag 4'!U14</f>
        <v>0</v>
      </c>
      <c r="Z13" s="82">
        <f>'Wettkampftag 4'!V14</f>
        <v>0</v>
      </c>
      <c r="AA13" s="82">
        <f>'Wettkampftag 4'!W14</f>
        <v>0</v>
      </c>
      <c r="AB13" s="82">
        <f>'Wettkampftag 4'!X14</f>
        <v>0</v>
      </c>
      <c r="AC13" s="82">
        <f>'Wettkampftag 4'!Y14</f>
        <v>0</v>
      </c>
      <c r="AD13" s="82">
        <f>'Wettkampftag 4'!Z14</f>
        <v>0</v>
      </c>
      <c r="AE13" s="83"/>
      <c r="AF13" s="83"/>
      <c r="AG13" s="83"/>
      <c r="AH13" s="60"/>
      <c r="AI13" s="60"/>
      <c r="AJ13" s="60"/>
    </row>
    <row r="14" spans="1:36" s="15" customFormat="1">
      <c r="C14" s="87">
        <f>IF(MAX(C4:C13)&gt;80,5,IF(MAX(C4:C13)&gt;60,4,IF(MAX(C4:C13)&gt;40,3,IF(MAX(C4:C13)&gt;20,2,IF(MAX(C4:C13)&gt;1,1,0)))))</f>
        <v>0</v>
      </c>
      <c r="D14" s="87">
        <f t="shared" ref="D14:AD14" si="0">IF(MAX(D4:D13)&gt;80,5,IF(MAX(D4:D13)&gt;60,4,IF(MAX(D4:D13)&gt;40,3,IF(MAX(D4:D13)&gt;20,2,IF(MAX(D4:D13)&gt;1,1,0)))))</f>
        <v>0</v>
      </c>
      <c r="E14" s="87">
        <f t="shared" si="0"/>
        <v>0</v>
      </c>
      <c r="F14" s="87">
        <f t="shared" si="0"/>
        <v>0</v>
      </c>
      <c r="G14" s="87">
        <f t="shared" si="0"/>
        <v>0</v>
      </c>
      <c r="H14" s="87">
        <f t="shared" si="0"/>
        <v>0</v>
      </c>
      <c r="I14" s="87">
        <f t="shared" si="0"/>
        <v>0</v>
      </c>
      <c r="J14" s="87">
        <f t="shared" si="0"/>
        <v>0</v>
      </c>
      <c r="K14" s="87">
        <f t="shared" si="0"/>
        <v>0</v>
      </c>
      <c r="L14" s="87">
        <f t="shared" si="0"/>
        <v>0</v>
      </c>
      <c r="M14" s="87">
        <f t="shared" si="0"/>
        <v>0</v>
      </c>
      <c r="N14" s="87">
        <f t="shared" si="0"/>
        <v>0</v>
      </c>
      <c r="O14" s="87">
        <f t="shared" si="0"/>
        <v>0</v>
      </c>
      <c r="P14" s="87">
        <f t="shared" si="0"/>
        <v>0</v>
      </c>
      <c r="Q14" s="87">
        <f t="shared" si="0"/>
        <v>0</v>
      </c>
      <c r="R14" s="87">
        <f t="shared" si="0"/>
        <v>0</v>
      </c>
      <c r="S14" s="87">
        <f t="shared" si="0"/>
        <v>0</v>
      </c>
      <c r="T14" s="87">
        <f t="shared" si="0"/>
        <v>0</v>
      </c>
      <c r="U14" s="87">
        <f t="shared" si="0"/>
        <v>0</v>
      </c>
      <c r="V14" s="87">
        <f t="shared" si="0"/>
        <v>0</v>
      </c>
      <c r="W14" s="87">
        <f t="shared" si="0"/>
        <v>0</v>
      </c>
      <c r="X14" s="87">
        <f t="shared" si="0"/>
        <v>0</v>
      </c>
      <c r="Y14" s="87">
        <f t="shared" si="0"/>
        <v>0</v>
      </c>
      <c r="Z14" s="87">
        <f t="shared" si="0"/>
        <v>0</v>
      </c>
      <c r="AA14" s="87">
        <f t="shared" si="0"/>
        <v>0</v>
      </c>
      <c r="AB14" s="87">
        <f t="shared" si="0"/>
        <v>0</v>
      </c>
      <c r="AC14" s="87">
        <f t="shared" si="0"/>
        <v>0</v>
      </c>
      <c r="AD14" s="87">
        <f t="shared" si="0"/>
        <v>0</v>
      </c>
      <c r="AH14" s="88"/>
      <c r="AI14" s="88"/>
      <c r="AJ14" s="88"/>
    </row>
    <row r="15" spans="1:36" ht="13">
      <c r="A15" s="188" t="s">
        <v>58</v>
      </c>
      <c r="B15" s="188"/>
      <c r="C15" s="157" t="str">
        <f>IF('Wettkampftag 1'!$O$7="0","",'Wettkampftag 1'!$O$7)</f>
        <v/>
      </c>
      <c r="D15" s="157" t="str">
        <f>IF('Wettkampftag 1'!$O$13="0","",'Wettkampftag 1'!$O$13)</f>
        <v/>
      </c>
      <c r="E15" s="157" t="str">
        <f>IF('Wettkampftag 1'!$O$19="0","",'Wettkampftag 1'!$O$19)</f>
        <v/>
      </c>
      <c r="F15" s="157" t="str">
        <f>IF('Wettkampftag 1'!$O$25="0","",'Wettkampftag 1'!$O$25)</f>
        <v/>
      </c>
      <c r="G15" s="157" t="str">
        <f>IF('Wettkampftag 1'!$O$31="0","",'Wettkampftag 1'!$O$31)</f>
        <v/>
      </c>
      <c r="H15" s="157" t="str">
        <f>IF('Wettkampftag 1'!$O$37="0","",'Wettkampftag 1'!$O$37)</f>
        <v/>
      </c>
      <c r="I15" s="157" t="str">
        <f>IF('Wettkampftag 1'!$O$43="0","",'Wettkampftag 1'!$O$43)</f>
        <v/>
      </c>
      <c r="J15" s="157" t="str">
        <f>IF('Wettkampftag 2'!$O$7="0","",'Wettkampftag 2'!$O$7)</f>
        <v/>
      </c>
      <c r="K15" s="157" t="str">
        <f>IF('Wettkampftag 2'!$O$13="0","",'Wettkampftag 2'!$O$13)</f>
        <v/>
      </c>
      <c r="L15" s="157" t="str">
        <f>IF('Wettkampftag 2'!$O$19="0","",'Wettkampftag 2'!$O$19)</f>
        <v/>
      </c>
      <c r="M15" s="157" t="str">
        <f>IF('Wettkampftag 2'!$O$25="0","",'Wettkampftag 2'!$O$25)</f>
        <v/>
      </c>
      <c r="N15" s="157" t="str">
        <f>IF('Wettkampftag 2'!$O$31="0","",'Wettkampftag 2'!$O$31)</f>
        <v/>
      </c>
      <c r="O15" s="157" t="str">
        <f>IF('Wettkampftag 2'!$O$37="0","",'Wettkampftag 2'!$O$37)</f>
        <v/>
      </c>
      <c r="P15" s="157" t="str">
        <f>IF('Wettkampftag 2'!$O$43="0","",'Wettkampftag 2'!$O$43)</f>
        <v/>
      </c>
      <c r="Q15" s="157" t="str">
        <f>IF('Wettkampftag 3'!$O$7="0","",'Wettkampftag 3'!$O$7)</f>
        <v/>
      </c>
      <c r="R15" s="157" t="str">
        <f>IF('Wettkampftag 3'!$O$13="0","",'Wettkampftag 3'!$O$13)</f>
        <v/>
      </c>
      <c r="S15" s="157" t="str">
        <f>IF('Wettkampftag 3'!$O$19="0","",'Wettkampftag 3'!$O$19)</f>
        <v/>
      </c>
      <c r="T15" s="157" t="str">
        <f>IF('Wettkampftag 3'!$O$25="0","",'Wettkampftag 3'!$O$25)</f>
        <v/>
      </c>
      <c r="U15" s="157" t="str">
        <f>IF('Wettkampftag 3'!$O$31="0","",'Wettkampftag 3'!$O$31)</f>
        <v/>
      </c>
      <c r="V15" s="157" t="str">
        <f>IF('Wettkampftag 3'!$O$37="0","",'Wettkampftag 3'!$O$37)</f>
        <v/>
      </c>
      <c r="W15" s="157" t="str">
        <f>IF('Wettkampftag 3'!$O$43="0","",'Wettkampftag 3'!$O$43)</f>
        <v/>
      </c>
      <c r="X15" s="157" t="str">
        <f>IF('Wettkampftag 4'!$O$7="0","",'Wettkampftag 4'!$O$7)</f>
        <v/>
      </c>
      <c r="Y15" s="157" t="str">
        <f>IF('Wettkampftag 4'!$O$13="0","",'Wettkampftag 4'!$O$13)</f>
        <v/>
      </c>
      <c r="Z15" s="157" t="str">
        <f>IF('Wettkampftag 4'!$O$19="0","",'Wettkampftag 4'!$O$19)</f>
        <v/>
      </c>
      <c r="AA15" s="157" t="str">
        <f>IF('Wettkampftag 4'!$O$25="0","",'Wettkampftag 4'!$O$25)</f>
        <v/>
      </c>
      <c r="AB15" s="157" t="str">
        <f>IF('Wettkampftag 4'!$O$31="0","",'Wettkampftag 4'!$O$31)</f>
        <v/>
      </c>
      <c r="AC15" s="157" t="str">
        <f>IF('Wettkampftag 4'!$O$37="0","",'Wettkampftag 4'!$O$37)</f>
        <v/>
      </c>
      <c r="AD15" s="157" t="str">
        <f>IF('Wettkampftag 4'!$O$43="0","",'Wettkampftag 4'!$O$43)</f>
        <v/>
      </c>
      <c r="AE15" s="63"/>
      <c r="AF15" s="63"/>
      <c r="AG15" s="63"/>
      <c r="AH15" s="60"/>
      <c r="AI15" s="60"/>
      <c r="AJ15" s="60"/>
    </row>
    <row r="16" spans="1:36">
      <c r="A16" s="188"/>
      <c r="B16" s="188"/>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row>
    <row r="17" spans="1:36" s="15" customFormat="1">
      <c r="C17" s="15" t="str">
        <f>IF(SUM(C4:C13)&lt;&gt;0,SUM($C$4:C13)/SUM($C$14:C14)/6,"")</f>
        <v/>
      </c>
      <c r="D17" s="88" t="str">
        <f>IF(SUM(D4:D13)&lt;&gt;0,SUM($C$4:D13)/SUM($C$14:D14)/6,"")</f>
        <v/>
      </c>
      <c r="E17" s="88" t="str">
        <f>IF(SUM(E4:E13)&lt;&gt;0,SUM($C$4:E13)/SUM($C$14:E14)/6,"")</f>
        <v/>
      </c>
      <c r="F17" s="88" t="str">
        <f>IF(SUM(F4:F13)&lt;&gt;0,SUM($C$4:F13)/SUM($C$14:F14)/6,"")</f>
        <v/>
      </c>
      <c r="G17" s="88" t="str">
        <f>IF(SUM(G4:G13)&lt;&gt;0,SUM($C$4:G13)/SUM($C$14:G14)/6,"")</f>
        <v/>
      </c>
      <c r="H17" s="88" t="str">
        <f>IF(SUM(H4:H13)&lt;&gt;0,SUM($C$4:H13)/SUM($C$14:H14)/6,"")</f>
        <v/>
      </c>
      <c r="I17" s="88" t="str">
        <f>IF(SUM(I4:I13)&lt;&gt;0,SUM($C$4:I13)/SUM($C$14:I14)/6,"")</f>
        <v/>
      </c>
      <c r="J17" s="88" t="str">
        <f>IF(SUM(J4:J13)&lt;&gt;0,SUM($C$4:J13)/SUM($C$14:J14)/6,"")</f>
        <v/>
      </c>
      <c r="K17" s="88" t="str">
        <f>IF(SUM(K4:K13)&lt;&gt;0,SUM($C$4:K13)/SUM($C$14:K14)/6,"")</f>
        <v/>
      </c>
      <c r="L17" s="88" t="str">
        <f>IF(SUM(L4:L13)&lt;&gt;0,SUM($C$4:L13)/SUM($C$14:L14)/6,"")</f>
        <v/>
      </c>
      <c r="M17" s="88" t="str">
        <f>IF(SUM(M4:M13)&lt;&gt;0,SUM($C$4:M13)/SUM($C$14:M14)/6,"")</f>
        <v/>
      </c>
      <c r="N17" s="88" t="str">
        <f>IF(SUM(N4:N13)&lt;&gt;0,SUM($C$4:N13)/SUM($C$14:N14)/6,"")</f>
        <v/>
      </c>
      <c r="O17" s="88" t="str">
        <f>IF(SUM(O4:O13)&lt;&gt;0,SUM($C$4:O13)/SUM($C$14:O14)/6,"")</f>
        <v/>
      </c>
      <c r="P17" s="88" t="str">
        <f>IF(SUM(P4:P13)&lt;&gt;0,SUM($C$4:P13)/SUM($C$14:P14)/6,"")</f>
        <v/>
      </c>
      <c r="Q17" s="88" t="str">
        <f>IF(SUM(Q4:Q13)&lt;&gt;0,SUM($C$4:Q13)/SUM($C$14:Q14)/6,"")</f>
        <v/>
      </c>
      <c r="R17" s="88" t="str">
        <f>IF(SUM(R4:R13)&lt;&gt;0,SUM($C$4:R13)/SUM($C$14:R14)/6,"")</f>
        <v/>
      </c>
      <c r="S17" s="88" t="str">
        <f>IF(SUM(S4:S13)&lt;&gt;0,SUM($C$4:S13)/SUM($C$14:S14)/6,"")</f>
        <v/>
      </c>
      <c r="T17" s="88" t="str">
        <f>IF(SUM(T4:T13)&lt;&gt;0,SUM($C$4:T13)/SUM($C$14:T14)/6,"")</f>
        <v/>
      </c>
      <c r="U17" s="88" t="str">
        <f>IF(SUM(U4:U13)&lt;&gt;0,SUM($C$4:U13)/SUM($C$14:U14)/6,"")</f>
        <v/>
      </c>
      <c r="V17" s="88" t="str">
        <f>IF(SUM(V4:V13)&lt;&gt;0,SUM($C$4:V13)/SUM($C$14:V14)/6,"")</f>
        <v/>
      </c>
      <c r="W17" s="88" t="str">
        <f>IF(SUM(W4:W13)&lt;&gt;0,SUM($C$4:W13)/SUM($C$14:W14)/6,"")</f>
        <v/>
      </c>
      <c r="X17" s="88" t="str">
        <f>IF(SUM(X4:X13)&lt;&gt;0,SUM($C$4:X13)/SUM($C$14:X14)/6,"")</f>
        <v/>
      </c>
      <c r="Y17" s="88" t="str">
        <f>IF(SUM(Y4:Y13)&lt;&gt;0,SUM($C$4:Y13)/SUM($C$14:Y14)/6,"")</f>
        <v/>
      </c>
      <c r="Z17" s="88" t="str">
        <f>IF(SUM(Z4:Z13)&lt;&gt;0,SUM($C$4:Z13)/SUM($C$14:Z14)/6,"")</f>
        <v/>
      </c>
      <c r="AA17" s="88" t="str">
        <f>IF(SUM(AA4:AA13)&lt;&gt;0,SUM($C$4:AA13)/SUM($C$14:AA14)/6,"")</f>
        <v/>
      </c>
      <c r="AB17" s="88" t="str">
        <f>IF(SUM(AB4:AB13)&lt;&gt;0,SUM($C$4:AB13)/SUM($C$14:AB14)/6,"")</f>
        <v/>
      </c>
      <c r="AC17" s="88" t="str">
        <f>IF(SUM(AC4:AC13)&lt;&gt;0,SUM($C$4:AC13)/SUM($C$14:AC14)/6,"")</f>
        <v/>
      </c>
      <c r="AD17" s="88" t="str">
        <f>IF(SUM(AD4:AD13)&lt;&gt;0,SUM($C$4:AD13)/SUM($C$14:AD14)/6,"")</f>
        <v/>
      </c>
      <c r="AJ17" s="88"/>
    </row>
    <row r="18" spans="1:36" ht="13">
      <c r="C18" s="75" t="s">
        <v>43</v>
      </c>
      <c r="D18" s="76" t="s">
        <v>44</v>
      </c>
      <c r="E18" s="76" t="s">
        <v>45</v>
      </c>
      <c r="F18" s="76" t="s">
        <v>46</v>
      </c>
      <c r="G18" s="76" t="s">
        <v>47</v>
      </c>
      <c r="H18" s="76" t="s">
        <v>48</v>
      </c>
      <c r="I18" s="76" t="s">
        <v>49</v>
      </c>
      <c r="J18" s="76" t="s">
        <v>72</v>
      </c>
      <c r="K18" s="76" t="s">
        <v>73</v>
      </c>
      <c r="L18" s="76" t="s">
        <v>74</v>
      </c>
      <c r="M18" s="76" t="s">
        <v>75</v>
      </c>
      <c r="N18" s="76" t="s">
        <v>76</v>
      </c>
      <c r="O18" s="76" t="s">
        <v>77</v>
      </c>
      <c r="P18" s="76" t="s">
        <v>78</v>
      </c>
      <c r="Q18" s="76" t="s">
        <v>79</v>
      </c>
      <c r="R18" s="76" t="s">
        <v>80</v>
      </c>
      <c r="S18" s="76" t="s">
        <v>81</v>
      </c>
      <c r="T18" s="76" t="s">
        <v>82</v>
      </c>
      <c r="U18" s="76" t="s">
        <v>83</v>
      </c>
      <c r="V18" s="76" t="s">
        <v>84</v>
      </c>
      <c r="W18" s="76" t="s">
        <v>85</v>
      </c>
      <c r="X18" s="76" t="s">
        <v>86</v>
      </c>
      <c r="Y18" s="76" t="s">
        <v>87</v>
      </c>
      <c r="Z18" s="76" t="s">
        <v>88</v>
      </c>
      <c r="AA18" s="76" t="s">
        <v>89</v>
      </c>
      <c r="AB18" s="76" t="s">
        <v>90</v>
      </c>
      <c r="AC18" s="76" t="s">
        <v>91</v>
      </c>
      <c r="AD18" s="90" t="s">
        <v>92</v>
      </c>
      <c r="AE18" s="35"/>
    </row>
    <row r="19" spans="1:36" ht="13">
      <c r="A19" s="80">
        <f>Basics!B15</f>
        <v>1</v>
      </c>
      <c r="B19" s="81" t="str">
        <f>IF(Basics!C15="","",Basics!C15)</f>
        <v>NN</v>
      </c>
      <c r="C19" s="72" t="str">
        <f>IF('Wettkampftag 1'!T18=0,"",'Wettkampftag 1'!T18)</f>
        <v/>
      </c>
      <c r="D19" s="72" t="str">
        <f>IF('Wettkampftag 1'!U18=0,"",'Wettkampftag 1'!U18)</f>
        <v/>
      </c>
      <c r="E19" s="72" t="str">
        <f>IF('Wettkampftag 1'!V18=0,"",'Wettkampftag 1'!V18)</f>
        <v/>
      </c>
      <c r="F19" s="72" t="str">
        <f>IF('Wettkampftag 1'!W18=0,"",'Wettkampftag 1'!W18)</f>
        <v/>
      </c>
      <c r="G19" s="72" t="str">
        <f>IF('Wettkampftag 1'!X18=0,"",'Wettkampftag 1'!X18)</f>
        <v/>
      </c>
      <c r="H19" s="72" t="str">
        <f>IF('Wettkampftag 1'!Y18=0,"",'Wettkampftag 1'!Y18)</f>
        <v/>
      </c>
      <c r="I19" s="72" t="str">
        <f>IF('Wettkampftag 1'!Z18=0,"",'Wettkampftag 1'!Z18)</f>
        <v/>
      </c>
      <c r="J19" s="72" t="str">
        <f>IF('Wettkampftag 2'!T19=0,"",'Wettkampftag 2'!T19)</f>
        <v/>
      </c>
      <c r="K19" s="72" t="str">
        <f>IF('Wettkampftag 2'!U19=0,"",'Wettkampftag 2'!U19)</f>
        <v/>
      </c>
      <c r="L19" s="72" t="str">
        <f>IF('Wettkampftag 2'!V19=0,"",'Wettkampftag 2'!V19)</f>
        <v/>
      </c>
      <c r="M19" s="72" t="str">
        <f>IF('Wettkampftag 2'!W19=0,"",'Wettkampftag 2'!W19)</f>
        <v/>
      </c>
      <c r="N19" s="72" t="str">
        <f>IF('Wettkampftag 2'!X19=0,"",'Wettkampftag 2'!X19)</f>
        <v/>
      </c>
      <c r="O19" s="72" t="str">
        <f>IF('Wettkampftag 2'!Y19=0,"",'Wettkampftag 2'!Y19)</f>
        <v/>
      </c>
      <c r="P19" s="72" t="str">
        <f>IF('Wettkampftag 2'!Z19=0,"",'Wettkampftag 2'!Z19)</f>
        <v/>
      </c>
      <c r="Q19" s="72" t="str">
        <f>IF('Wettkampftag 3'!T19=0,"",'Wettkampftag 3'!T19)</f>
        <v/>
      </c>
      <c r="R19" s="72" t="str">
        <f>IF('Wettkampftag 3'!U19=0,"",'Wettkampftag 3'!U19)</f>
        <v/>
      </c>
      <c r="S19" s="72" t="str">
        <f>IF('Wettkampftag 3'!V19=0,"",'Wettkampftag 3'!V19)</f>
        <v/>
      </c>
      <c r="T19" s="72" t="str">
        <f>IF('Wettkampftag 3'!W19=0,"",'Wettkampftag 3'!W19)</f>
        <v/>
      </c>
      <c r="U19" s="72" t="str">
        <f>IF('Wettkampftag 3'!X19=0,"",'Wettkampftag 3'!X19)</f>
        <v/>
      </c>
      <c r="V19" s="72" t="str">
        <f>IF('Wettkampftag 3'!Y19=0,"",'Wettkampftag 3'!Y19)</f>
        <v/>
      </c>
      <c r="W19" s="72" t="str">
        <f>IF('Wettkampftag 3'!Z19=0,"",'Wettkampftag 3'!Z19)</f>
        <v/>
      </c>
      <c r="X19" s="72" t="str">
        <f>IF('Wettkampftag 4'!T19=0,"",'Wettkampftag 4'!T19)</f>
        <v/>
      </c>
      <c r="Y19" s="72" t="str">
        <f>IF('Wettkampftag 4'!U19=0,"",'Wettkampftag 4'!U19)</f>
        <v/>
      </c>
      <c r="Z19" s="72" t="str">
        <f>IF('Wettkampftag 4'!V19=0,"",'Wettkampftag 4'!V19)</f>
        <v/>
      </c>
      <c r="AA19" s="72" t="str">
        <f>IF('Wettkampftag 4'!W19=0,"",'Wettkampftag 4'!W19)</f>
        <v/>
      </c>
      <c r="AB19" s="72" t="str">
        <f>IF('Wettkampftag 4'!X19=0,"",'Wettkampftag 4'!X19)</f>
        <v/>
      </c>
      <c r="AC19" s="72" t="str">
        <f>IF('Wettkampftag 4'!Y19=0,"",'Wettkampftag 4'!Y19)</f>
        <v/>
      </c>
      <c r="AD19" s="72" t="str">
        <f>IF('Wettkampftag 4'!Z19=0,"",'Wettkampftag 4'!Z19)</f>
        <v/>
      </c>
      <c r="AE19" s="91"/>
    </row>
    <row r="20" spans="1:36" ht="13">
      <c r="A20" s="84">
        <f>Basics!B16</f>
        <v>2</v>
      </c>
      <c r="B20" s="85" t="str">
        <f>IF(Basics!C16="","",Basics!C16)</f>
        <v>NN</v>
      </c>
      <c r="C20" s="72" t="str">
        <f>IF('Wettkampftag 1'!T19=0,"",'Wettkampftag 1'!T19)</f>
        <v/>
      </c>
      <c r="D20" s="72" t="str">
        <f>IF('Wettkampftag 1'!U19=0,"",'Wettkampftag 1'!U19)</f>
        <v/>
      </c>
      <c r="E20" s="72" t="str">
        <f>IF('Wettkampftag 1'!V19=0,"",'Wettkampftag 1'!V19)</f>
        <v/>
      </c>
      <c r="F20" s="72" t="str">
        <f>IF('Wettkampftag 1'!W19=0,"",'Wettkampftag 1'!W19)</f>
        <v/>
      </c>
      <c r="G20" s="72" t="str">
        <f>IF('Wettkampftag 1'!X19=0,"",'Wettkampftag 1'!X19)</f>
        <v/>
      </c>
      <c r="H20" s="72" t="str">
        <f>IF('Wettkampftag 1'!Y19=0,"",'Wettkampftag 1'!Y19)</f>
        <v/>
      </c>
      <c r="I20" s="72" t="str">
        <f>IF('Wettkampftag 1'!Z19=0,"",'Wettkampftag 1'!Z19)</f>
        <v/>
      </c>
      <c r="J20" s="72" t="str">
        <f>IF('Wettkampftag 2'!T20=0,"",'Wettkampftag 2'!T20)</f>
        <v/>
      </c>
      <c r="K20" s="72" t="str">
        <f>IF('Wettkampftag 2'!U20=0,"",'Wettkampftag 2'!U20)</f>
        <v/>
      </c>
      <c r="L20" s="72" t="str">
        <f>IF('Wettkampftag 2'!V20=0,"",'Wettkampftag 2'!V20)</f>
        <v/>
      </c>
      <c r="M20" s="72" t="str">
        <f>IF('Wettkampftag 2'!W20=0,"",'Wettkampftag 2'!W20)</f>
        <v/>
      </c>
      <c r="N20" s="72" t="str">
        <f>IF('Wettkampftag 2'!X20=0,"",'Wettkampftag 2'!X20)</f>
        <v/>
      </c>
      <c r="O20" s="72" t="str">
        <f>IF('Wettkampftag 2'!Y20=0,"",'Wettkampftag 2'!Y20)</f>
        <v/>
      </c>
      <c r="P20" s="72" t="str">
        <f>IF('Wettkampftag 2'!Z20=0,"",'Wettkampftag 2'!Z20)</f>
        <v/>
      </c>
      <c r="Q20" s="72" t="str">
        <f>IF('Wettkampftag 3'!T20=0,"",'Wettkampftag 3'!T20)</f>
        <v/>
      </c>
      <c r="R20" s="72" t="str">
        <f>IF('Wettkampftag 3'!U20=0,"",'Wettkampftag 3'!U20)</f>
        <v/>
      </c>
      <c r="S20" s="72" t="str">
        <f>IF('Wettkampftag 3'!V20=0,"",'Wettkampftag 3'!V20)</f>
        <v/>
      </c>
      <c r="T20" s="72" t="str">
        <f>IF('Wettkampftag 3'!W20=0,"",'Wettkampftag 3'!W20)</f>
        <v/>
      </c>
      <c r="U20" s="72" t="str">
        <f>IF('Wettkampftag 3'!X20=0,"",'Wettkampftag 3'!X20)</f>
        <v/>
      </c>
      <c r="V20" s="72" t="str">
        <f>IF('Wettkampftag 3'!Y20=0,"",'Wettkampftag 3'!Y20)</f>
        <v/>
      </c>
      <c r="W20" s="72" t="str">
        <f>IF('Wettkampftag 3'!Z20=0,"",'Wettkampftag 3'!Z20)</f>
        <v/>
      </c>
      <c r="X20" s="72" t="str">
        <f>IF('Wettkampftag 4'!T20=0,"",'Wettkampftag 4'!T20)</f>
        <v/>
      </c>
      <c r="Y20" s="72" t="str">
        <f>IF('Wettkampftag 4'!U20=0,"",'Wettkampftag 4'!U20)</f>
        <v/>
      </c>
      <c r="Z20" s="72" t="str">
        <f>IF('Wettkampftag 4'!V20=0,"",'Wettkampftag 4'!V20)</f>
        <v/>
      </c>
      <c r="AA20" s="72" t="str">
        <f>IF('Wettkampftag 4'!W20=0,"",'Wettkampftag 4'!W20)</f>
        <v/>
      </c>
      <c r="AB20" s="72" t="str">
        <f>IF('Wettkampftag 4'!X20=0,"",'Wettkampftag 4'!X20)</f>
        <v/>
      </c>
      <c r="AC20" s="72" t="str">
        <f>IF('Wettkampftag 4'!Y20=0,"",'Wettkampftag 4'!Y20)</f>
        <v/>
      </c>
      <c r="AD20" s="72" t="str">
        <f>IF('Wettkampftag 4'!Z20=0,"",'Wettkampftag 4'!Z20)</f>
        <v/>
      </c>
      <c r="AE20" s="91"/>
    </row>
    <row r="21" spans="1:36" ht="13">
      <c r="A21" s="84">
        <f>Basics!B17</f>
        <v>3</v>
      </c>
      <c r="B21" s="85" t="str">
        <f>IF(Basics!C17="","",Basics!C17)</f>
        <v>NN</v>
      </c>
      <c r="C21" s="72" t="str">
        <f>IF('Wettkampftag 1'!T20=0,"",'Wettkampftag 1'!T20)</f>
        <v/>
      </c>
      <c r="D21" s="72" t="str">
        <f>IF('Wettkampftag 1'!U20=0,"",'Wettkampftag 1'!U20)</f>
        <v/>
      </c>
      <c r="E21" s="72" t="str">
        <f>IF('Wettkampftag 1'!V20=0,"",'Wettkampftag 1'!V20)</f>
        <v/>
      </c>
      <c r="F21" s="72" t="str">
        <f>IF('Wettkampftag 1'!W20=0,"",'Wettkampftag 1'!W20)</f>
        <v/>
      </c>
      <c r="G21" s="72" t="str">
        <f>IF('Wettkampftag 1'!X20=0,"",'Wettkampftag 1'!X20)</f>
        <v/>
      </c>
      <c r="H21" s="72" t="str">
        <f>IF('Wettkampftag 1'!Y20=0,"",'Wettkampftag 1'!Y20)</f>
        <v/>
      </c>
      <c r="I21" s="72" t="str">
        <f>IF('Wettkampftag 1'!Z20=0,"",'Wettkampftag 1'!Z20)</f>
        <v/>
      </c>
      <c r="J21" s="72" t="str">
        <f>IF('Wettkampftag 2'!T21=0,"",'Wettkampftag 2'!T21)</f>
        <v/>
      </c>
      <c r="K21" s="72" t="str">
        <f>IF('Wettkampftag 2'!U21=0,"",'Wettkampftag 2'!U21)</f>
        <v/>
      </c>
      <c r="L21" s="72" t="str">
        <f>IF('Wettkampftag 2'!V21=0,"",'Wettkampftag 2'!V21)</f>
        <v/>
      </c>
      <c r="M21" s="72" t="str">
        <f>IF('Wettkampftag 2'!W21=0,"",'Wettkampftag 2'!W21)</f>
        <v/>
      </c>
      <c r="N21" s="72" t="str">
        <f>IF('Wettkampftag 2'!X21=0,"",'Wettkampftag 2'!X21)</f>
        <v/>
      </c>
      <c r="O21" s="72" t="str">
        <f>IF('Wettkampftag 2'!Y21=0,"",'Wettkampftag 2'!Y21)</f>
        <v/>
      </c>
      <c r="P21" s="72" t="str">
        <f>IF('Wettkampftag 2'!Z21=0,"",'Wettkampftag 2'!Z21)</f>
        <v/>
      </c>
      <c r="Q21" s="72" t="str">
        <f>IF('Wettkampftag 3'!T21=0,"",'Wettkampftag 3'!T21)</f>
        <v/>
      </c>
      <c r="R21" s="72" t="str">
        <f>IF('Wettkampftag 3'!U21=0,"",'Wettkampftag 3'!U21)</f>
        <v/>
      </c>
      <c r="S21" s="72" t="str">
        <f>IF('Wettkampftag 3'!V21=0,"",'Wettkampftag 3'!V21)</f>
        <v/>
      </c>
      <c r="T21" s="72" t="str">
        <f>IF('Wettkampftag 3'!W21=0,"",'Wettkampftag 3'!W21)</f>
        <v/>
      </c>
      <c r="U21" s="72" t="str">
        <f>IF('Wettkampftag 3'!X21=0,"",'Wettkampftag 3'!X21)</f>
        <v/>
      </c>
      <c r="V21" s="72" t="str">
        <f>IF('Wettkampftag 3'!Y21=0,"",'Wettkampftag 3'!Y21)</f>
        <v/>
      </c>
      <c r="W21" s="72" t="str">
        <f>IF('Wettkampftag 3'!Z21=0,"",'Wettkampftag 3'!Z21)</f>
        <v/>
      </c>
      <c r="X21" s="72" t="str">
        <f>IF('Wettkampftag 4'!T21=0,"",'Wettkampftag 4'!T21)</f>
        <v/>
      </c>
      <c r="Y21" s="72" t="str">
        <f>IF('Wettkampftag 4'!U21=0,"",'Wettkampftag 4'!U21)</f>
        <v/>
      </c>
      <c r="Z21" s="72" t="str">
        <f>IF('Wettkampftag 4'!V21=0,"",'Wettkampftag 4'!V21)</f>
        <v/>
      </c>
      <c r="AA21" s="72" t="str">
        <f>IF('Wettkampftag 4'!W21=0,"",'Wettkampftag 4'!W21)</f>
        <v/>
      </c>
      <c r="AB21" s="72" t="str">
        <f>IF('Wettkampftag 4'!X21=0,"",'Wettkampftag 4'!X21)</f>
        <v/>
      </c>
      <c r="AC21" s="72" t="str">
        <f>IF('Wettkampftag 4'!Y21=0,"",'Wettkampftag 4'!Y21)</f>
        <v/>
      </c>
      <c r="AD21" s="72" t="str">
        <f>IF('Wettkampftag 4'!Z21=0,"",'Wettkampftag 4'!Z21)</f>
        <v/>
      </c>
      <c r="AE21" s="91"/>
    </row>
    <row r="22" spans="1:36" ht="13">
      <c r="A22" s="84">
        <f>Basics!B18</f>
        <v>4</v>
      </c>
      <c r="B22" s="85" t="str">
        <f>IF(Basics!C18="","",Basics!C18)</f>
        <v>NN</v>
      </c>
      <c r="C22" s="72" t="str">
        <f>IF('Wettkampftag 1'!T21=0,"",'Wettkampftag 1'!T21)</f>
        <v/>
      </c>
      <c r="D22" s="72" t="str">
        <f>IF('Wettkampftag 1'!U21=0,"",'Wettkampftag 1'!U21)</f>
        <v/>
      </c>
      <c r="E22" s="72" t="str">
        <f>IF('Wettkampftag 1'!V21=0,"",'Wettkampftag 1'!V21)</f>
        <v/>
      </c>
      <c r="F22" s="72" t="str">
        <f>IF('Wettkampftag 1'!W21=0,"",'Wettkampftag 1'!W21)</f>
        <v/>
      </c>
      <c r="G22" s="72" t="str">
        <f>IF('Wettkampftag 1'!X21=0,"",'Wettkampftag 1'!X21)</f>
        <v/>
      </c>
      <c r="H22" s="72" t="str">
        <f>IF('Wettkampftag 1'!Y21=0,"",'Wettkampftag 1'!Y21)</f>
        <v/>
      </c>
      <c r="I22" s="72" t="str">
        <f>IF('Wettkampftag 1'!Z21=0,"",'Wettkampftag 1'!Z21)</f>
        <v/>
      </c>
      <c r="J22" s="72" t="str">
        <f>IF('Wettkampftag 2'!T22=0,"",'Wettkampftag 2'!T22)</f>
        <v/>
      </c>
      <c r="K22" s="72" t="str">
        <f>IF('Wettkampftag 2'!U22=0,"",'Wettkampftag 2'!U22)</f>
        <v/>
      </c>
      <c r="L22" s="72" t="str">
        <f>IF('Wettkampftag 2'!V22=0,"",'Wettkampftag 2'!V22)</f>
        <v/>
      </c>
      <c r="M22" s="72" t="str">
        <f>IF('Wettkampftag 2'!W22=0,"",'Wettkampftag 2'!W22)</f>
        <v/>
      </c>
      <c r="N22" s="72" t="str">
        <f>IF('Wettkampftag 2'!X22=0,"",'Wettkampftag 2'!X22)</f>
        <v/>
      </c>
      <c r="O22" s="72" t="str">
        <f>IF('Wettkampftag 2'!Y22=0,"",'Wettkampftag 2'!Y22)</f>
        <v/>
      </c>
      <c r="P22" s="72" t="str">
        <f>IF('Wettkampftag 2'!Z22=0,"",'Wettkampftag 2'!Z22)</f>
        <v/>
      </c>
      <c r="Q22" s="72" t="str">
        <f>IF('Wettkampftag 3'!T22=0,"",'Wettkampftag 3'!T22)</f>
        <v/>
      </c>
      <c r="R22" s="72" t="str">
        <f>IF('Wettkampftag 3'!U22=0,"",'Wettkampftag 3'!U22)</f>
        <v/>
      </c>
      <c r="S22" s="72" t="str">
        <f>IF('Wettkampftag 3'!V22=0,"",'Wettkampftag 3'!V22)</f>
        <v/>
      </c>
      <c r="T22" s="72" t="str">
        <f>IF('Wettkampftag 3'!W22=0,"",'Wettkampftag 3'!W22)</f>
        <v/>
      </c>
      <c r="U22" s="72" t="str">
        <f>IF('Wettkampftag 3'!X22=0,"",'Wettkampftag 3'!X22)</f>
        <v/>
      </c>
      <c r="V22" s="72" t="str">
        <f>IF('Wettkampftag 3'!Y22=0,"",'Wettkampftag 3'!Y22)</f>
        <v/>
      </c>
      <c r="W22" s="72" t="str">
        <f>IF('Wettkampftag 3'!Z22=0,"",'Wettkampftag 3'!Z22)</f>
        <v/>
      </c>
      <c r="X22" s="72" t="str">
        <f>IF('Wettkampftag 4'!T22=0,"",'Wettkampftag 4'!T22)</f>
        <v/>
      </c>
      <c r="Y22" s="72" t="str">
        <f>IF('Wettkampftag 4'!U22=0,"",'Wettkampftag 4'!U22)</f>
        <v/>
      </c>
      <c r="Z22" s="72" t="str">
        <f>IF('Wettkampftag 4'!V22=0,"",'Wettkampftag 4'!V22)</f>
        <v/>
      </c>
      <c r="AA22" s="72" t="str">
        <f>IF('Wettkampftag 4'!W22=0,"",'Wettkampftag 4'!W22)</f>
        <v/>
      </c>
      <c r="AB22" s="72" t="str">
        <f>IF('Wettkampftag 4'!X22=0,"",'Wettkampftag 4'!X22)</f>
        <v/>
      </c>
      <c r="AC22" s="72" t="str">
        <f>IF('Wettkampftag 4'!Y22=0,"",'Wettkampftag 4'!Y22)</f>
        <v/>
      </c>
      <c r="AD22" s="72" t="str">
        <f>IF('Wettkampftag 4'!Z22=0,"",'Wettkampftag 4'!Z22)</f>
        <v/>
      </c>
      <c r="AE22" s="91"/>
    </row>
    <row r="23" spans="1:36" ht="13">
      <c r="A23" s="84">
        <f>Basics!B19</f>
        <v>5</v>
      </c>
      <c r="B23" s="85" t="str">
        <f>IF(Basics!C19="","",Basics!C19)</f>
        <v>NN</v>
      </c>
      <c r="C23" s="72" t="str">
        <f>IF('Wettkampftag 1'!T22=0,"",'Wettkampftag 1'!T22)</f>
        <v/>
      </c>
      <c r="D23" s="72" t="str">
        <f>IF('Wettkampftag 1'!U22=0,"",'Wettkampftag 1'!U22)</f>
        <v/>
      </c>
      <c r="E23" s="72" t="str">
        <f>IF('Wettkampftag 1'!V22=0,"",'Wettkampftag 1'!V22)</f>
        <v/>
      </c>
      <c r="F23" s="72" t="str">
        <f>IF('Wettkampftag 1'!W22=0,"",'Wettkampftag 1'!W22)</f>
        <v/>
      </c>
      <c r="G23" s="72" t="str">
        <f>IF('Wettkampftag 1'!X22=0,"",'Wettkampftag 1'!X22)</f>
        <v/>
      </c>
      <c r="H23" s="72" t="str">
        <f>IF('Wettkampftag 1'!Y22=0,"",'Wettkampftag 1'!Y22)</f>
        <v/>
      </c>
      <c r="I23" s="72" t="str">
        <f>IF('Wettkampftag 1'!Z22=0,"",'Wettkampftag 1'!Z22)</f>
        <v/>
      </c>
      <c r="J23" s="72" t="str">
        <f>IF('Wettkampftag 2'!T23=0,"",'Wettkampftag 2'!T23)</f>
        <v/>
      </c>
      <c r="K23" s="72" t="str">
        <f>IF('Wettkampftag 2'!U23=0,"",'Wettkampftag 2'!U23)</f>
        <v/>
      </c>
      <c r="L23" s="72" t="str">
        <f>IF('Wettkampftag 2'!V23=0,"",'Wettkampftag 2'!V23)</f>
        <v/>
      </c>
      <c r="M23" s="72" t="str">
        <f>IF('Wettkampftag 2'!W23=0,"",'Wettkampftag 2'!W23)</f>
        <v/>
      </c>
      <c r="N23" s="72" t="str">
        <f>IF('Wettkampftag 2'!X23=0,"",'Wettkampftag 2'!X23)</f>
        <v/>
      </c>
      <c r="O23" s="72" t="str">
        <f>IF('Wettkampftag 2'!Y23=0,"",'Wettkampftag 2'!Y23)</f>
        <v/>
      </c>
      <c r="P23" s="72" t="str">
        <f>IF('Wettkampftag 2'!Z23=0,"",'Wettkampftag 2'!Z23)</f>
        <v/>
      </c>
      <c r="Q23" s="72" t="str">
        <f>IF('Wettkampftag 3'!T23=0,"",'Wettkampftag 3'!T23)</f>
        <v/>
      </c>
      <c r="R23" s="72" t="str">
        <f>IF('Wettkampftag 3'!U23=0,"",'Wettkampftag 3'!U23)</f>
        <v/>
      </c>
      <c r="S23" s="72" t="str">
        <f>IF('Wettkampftag 3'!V23=0,"",'Wettkampftag 3'!V23)</f>
        <v/>
      </c>
      <c r="T23" s="72" t="str">
        <f>IF('Wettkampftag 3'!W23=0,"",'Wettkampftag 3'!W23)</f>
        <v/>
      </c>
      <c r="U23" s="72" t="str">
        <f>IF('Wettkampftag 3'!X23=0,"",'Wettkampftag 3'!X23)</f>
        <v/>
      </c>
      <c r="V23" s="72" t="str">
        <f>IF('Wettkampftag 3'!Y23=0,"",'Wettkampftag 3'!Y23)</f>
        <v/>
      </c>
      <c r="W23" s="72" t="str">
        <f>IF('Wettkampftag 3'!Z23=0,"",'Wettkampftag 3'!Z23)</f>
        <v/>
      </c>
      <c r="X23" s="72" t="str">
        <f>IF('Wettkampftag 4'!T23=0,"",'Wettkampftag 4'!T23)</f>
        <v/>
      </c>
      <c r="Y23" s="72" t="str">
        <f>IF('Wettkampftag 4'!U23=0,"",'Wettkampftag 4'!U23)</f>
        <v/>
      </c>
      <c r="Z23" s="72" t="str">
        <f>IF('Wettkampftag 4'!V23=0,"",'Wettkampftag 4'!V23)</f>
        <v/>
      </c>
      <c r="AA23" s="72" t="str">
        <f>IF('Wettkampftag 4'!W23=0,"",'Wettkampftag 4'!W23)</f>
        <v/>
      </c>
      <c r="AB23" s="72" t="str">
        <f>IF('Wettkampftag 4'!X23=0,"",'Wettkampftag 4'!X23)</f>
        <v/>
      </c>
      <c r="AC23" s="72" t="str">
        <f>IF('Wettkampftag 4'!Y23=0,"",'Wettkampftag 4'!Y23)</f>
        <v/>
      </c>
      <c r="AD23" s="72" t="str">
        <f>IF('Wettkampftag 4'!Z23=0,"",'Wettkampftag 4'!Z23)</f>
        <v/>
      </c>
      <c r="AE23" s="91"/>
    </row>
    <row r="24" spans="1:36" ht="13">
      <c r="A24" s="84">
        <f>Basics!B20</f>
        <v>6</v>
      </c>
      <c r="B24" s="85" t="str">
        <f>IF(Basics!C20="","",Basics!C20)</f>
        <v>NN</v>
      </c>
      <c r="C24" s="72" t="str">
        <f>IF('Wettkampftag 1'!T23=0,"",'Wettkampftag 1'!T23)</f>
        <v/>
      </c>
      <c r="D24" s="72" t="str">
        <f>IF('Wettkampftag 1'!U23=0,"",'Wettkampftag 1'!U23)</f>
        <v/>
      </c>
      <c r="E24" s="72" t="str">
        <f>IF('Wettkampftag 1'!V23=0,"",'Wettkampftag 1'!V23)</f>
        <v/>
      </c>
      <c r="F24" s="72" t="str">
        <f>IF('Wettkampftag 1'!W23=0,"",'Wettkampftag 1'!W23)</f>
        <v/>
      </c>
      <c r="G24" s="72" t="str">
        <f>IF('Wettkampftag 1'!X23=0,"",'Wettkampftag 1'!X23)</f>
        <v/>
      </c>
      <c r="H24" s="72" t="str">
        <f>IF('Wettkampftag 1'!Y23=0,"",'Wettkampftag 1'!Y23)</f>
        <v/>
      </c>
      <c r="I24" s="72" t="str">
        <f>IF('Wettkampftag 1'!Z23=0,"",'Wettkampftag 1'!Z23)</f>
        <v/>
      </c>
      <c r="J24" s="72" t="str">
        <f>IF('Wettkampftag 2'!T24=0,"",'Wettkampftag 2'!T24)</f>
        <v/>
      </c>
      <c r="K24" s="72" t="str">
        <f>IF('Wettkampftag 2'!U24=0,"",'Wettkampftag 2'!U24)</f>
        <v/>
      </c>
      <c r="L24" s="72" t="str">
        <f>IF('Wettkampftag 2'!V24=0,"",'Wettkampftag 2'!V24)</f>
        <v/>
      </c>
      <c r="M24" s="72" t="str">
        <f>IF('Wettkampftag 2'!W24=0,"",'Wettkampftag 2'!W24)</f>
        <v/>
      </c>
      <c r="N24" s="72" t="str">
        <f>IF('Wettkampftag 2'!X24=0,"",'Wettkampftag 2'!X24)</f>
        <v/>
      </c>
      <c r="O24" s="72" t="str">
        <f>IF('Wettkampftag 2'!Y24=0,"",'Wettkampftag 2'!Y24)</f>
        <v/>
      </c>
      <c r="P24" s="72" t="str">
        <f>IF('Wettkampftag 2'!Z24=0,"",'Wettkampftag 2'!Z24)</f>
        <v/>
      </c>
      <c r="Q24" s="115" t="str">
        <f>IF('Wettkampftag 3'!T24=0,"",'Wettkampftag 3'!T24)</f>
        <v/>
      </c>
      <c r="R24" s="115" t="str">
        <f>IF('Wettkampftag 3'!U24=0,"",'Wettkampftag 3'!U24)</f>
        <v/>
      </c>
      <c r="S24" s="115" t="str">
        <f>IF('Wettkampftag 3'!V24=0,"",'Wettkampftag 3'!V24)</f>
        <v/>
      </c>
      <c r="T24" s="115" t="str">
        <f>IF('Wettkampftag 3'!W24=0,"",'Wettkampftag 3'!W24)</f>
        <v/>
      </c>
      <c r="U24" s="115" t="str">
        <f>IF('Wettkampftag 3'!X24=0,"",'Wettkampftag 3'!X24)</f>
        <v/>
      </c>
      <c r="V24" s="115" t="str">
        <f>IF('Wettkampftag 3'!Y24=0,"",'Wettkampftag 3'!Y24)</f>
        <v/>
      </c>
      <c r="W24" s="115" t="str">
        <f>IF('Wettkampftag 3'!Z24=0,"",'Wettkampftag 3'!Z24)</f>
        <v/>
      </c>
      <c r="X24" s="115" t="str">
        <f>IF('Wettkampftag 4'!T24=0,"",'Wettkampftag 4'!T24)</f>
        <v/>
      </c>
      <c r="Y24" s="115" t="str">
        <f>IF('Wettkampftag 4'!U24=0,"",'Wettkampftag 4'!U24)</f>
        <v/>
      </c>
      <c r="Z24" s="115" t="str">
        <f>IF('Wettkampftag 4'!V24=0,"",'Wettkampftag 4'!V24)</f>
        <v/>
      </c>
      <c r="AA24" s="115" t="str">
        <f>IF('Wettkampftag 4'!W24=0,"",'Wettkampftag 4'!W24)</f>
        <v/>
      </c>
      <c r="AB24" s="115" t="str">
        <f>IF('Wettkampftag 4'!X24=0,"",'Wettkampftag 4'!X24)</f>
        <v/>
      </c>
      <c r="AC24" s="115" t="str">
        <f>IF('Wettkampftag 4'!Y24=0,"",'Wettkampftag 4'!Y24)</f>
        <v/>
      </c>
      <c r="AD24" s="115" t="str">
        <f>IF('Wettkampftag 4'!Z24=0,"",'Wettkampftag 4'!Z24)</f>
        <v/>
      </c>
      <c r="AE24" s="91"/>
    </row>
    <row r="25" spans="1:36" s="20" customFormat="1" ht="13">
      <c r="A25" s="84">
        <f>Basics!B21</f>
        <v>7</v>
      </c>
      <c r="B25" s="85" t="str">
        <f>IF(Basics!C21="","",Basics!C21)</f>
        <v>NN</v>
      </c>
      <c r="C25" s="115" t="str">
        <f>IF('Wettkampftag 1'!T24=0,"",'Wettkampftag 1'!T24)</f>
        <v/>
      </c>
      <c r="D25" s="115" t="str">
        <f>IF('Wettkampftag 1'!U24=0,"",'Wettkampftag 1'!U24)</f>
        <v/>
      </c>
      <c r="E25" s="115" t="str">
        <f>IF('Wettkampftag 1'!V24=0,"",'Wettkampftag 1'!V24)</f>
        <v/>
      </c>
      <c r="F25" s="115" t="str">
        <f>IF('Wettkampftag 1'!W24=0,"",'Wettkampftag 1'!W24)</f>
        <v/>
      </c>
      <c r="G25" s="115" t="str">
        <f>IF('Wettkampftag 1'!X24=0,"",'Wettkampftag 1'!X24)</f>
        <v/>
      </c>
      <c r="H25" s="115" t="str">
        <f>IF('Wettkampftag 1'!Y24=0,"",'Wettkampftag 1'!Y24)</f>
        <v/>
      </c>
      <c r="I25" s="115" t="str">
        <f>IF('Wettkampftag 1'!Z24=0,"",'Wettkampftag 1'!Z24)</f>
        <v/>
      </c>
      <c r="J25" s="115" t="str">
        <f>IF('Wettkampftag 2'!T25=0,"",'Wettkampftag 2'!T25)</f>
        <v/>
      </c>
      <c r="K25" s="115" t="str">
        <f>IF('Wettkampftag 2'!U25=0,"",'Wettkampftag 2'!U25)</f>
        <v/>
      </c>
      <c r="L25" s="115" t="str">
        <f>IF('Wettkampftag 2'!V25=0,"",'Wettkampftag 2'!V25)</f>
        <v/>
      </c>
      <c r="M25" s="115" t="str">
        <f>IF('Wettkampftag 2'!W25=0,"",'Wettkampftag 2'!W25)</f>
        <v/>
      </c>
      <c r="N25" s="115" t="str">
        <f>IF('Wettkampftag 2'!X25=0,"",'Wettkampftag 2'!X25)</f>
        <v/>
      </c>
      <c r="O25" s="115" t="str">
        <f>IF('Wettkampftag 2'!Y25=0,"",'Wettkampftag 2'!Y25)</f>
        <v/>
      </c>
      <c r="P25" s="115" t="str">
        <f>IF('Wettkampftag 2'!Z25=0,"",'Wettkampftag 2'!Z25)</f>
        <v/>
      </c>
      <c r="Q25" s="115" t="str">
        <f>IF('Wettkampftag 3'!T25=0,"",'Wettkampftag 3'!T25)</f>
        <v/>
      </c>
      <c r="R25" s="115" t="str">
        <f>IF('Wettkampftag 3'!U25=0,"",'Wettkampftag 3'!U25)</f>
        <v/>
      </c>
      <c r="S25" s="115" t="str">
        <f>IF('Wettkampftag 3'!V25=0,"",'Wettkampftag 3'!V25)</f>
        <v/>
      </c>
      <c r="T25" s="115" t="str">
        <f>IF('Wettkampftag 3'!W25=0,"",'Wettkampftag 3'!W25)</f>
        <v/>
      </c>
      <c r="U25" s="115" t="str">
        <f>IF('Wettkampftag 3'!X25=0,"",'Wettkampftag 3'!X25)</f>
        <v/>
      </c>
      <c r="V25" s="115" t="str">
        <f>IF('Wettkampftag 3'!Y25=0,"",'Wettkampftag 3'!Y25)</f>
        <v/>
      </c>
      <c r="W25" s="115" t="str">
        <f>IF('Wettkampftag 3'!Z25=0,"",'Wettkampftag 3'!Z25)</f>
        <v/>
      </c>
      <c r="X25" s="115" t="str">
        <f>IF('Wettkampftag 4'!T25=0,"",'Wettkampftag 4'!T25)</f>
        <v/>
      </c>
      <c r="Y25" s="115" t="str">
        <f>IF('Wettkampftag 4'!U25=0,"",'Wettkampftag 4'!U25)</f>
        <v/>
      </c>
      <c r="Z25" s="115" t="str">
        <f>IF('Wettkampftag 4'!V25=0,"",'Wettkampftag 4'!V25)</f>
        <v/>
      </c>
      <c r="AA25" s="115" t="str">
        <f>IF('Wettkampftag 4'!W25=0,"",'Wettkampftag 4'!W25)</f>
        <v/>
      </c>
      <c r="AB25" s="115" t="str">
        <f>IF('Wettkampftag 4'!X25=0,"",'Wettkampftag 4'!X25)</f>
        <v/>
      </c>
      <c r="AC25" s="115" t="str">
        <f>IF('Wettkampftag 4'!Y25=0,"",'Wettkampftag 4'!Y25)</f>
        <v/>
      </c>
      <c r="AD25" s="115" t="str">
        <f>IF('Wettkampftag 4'!Z25=0,"",'Wettkampftag 4'!Z25)</f>
        <v/>
      </c>
      <c r="AE25" s="91"/>
    </row>
    <row r="26" spans="1:36" s="20" customFormat="1" ht="13">
      <c r="A26" s="84">
        <f>Basics!B22</f>
        <v>8</v>
      </c>
      <c r="B26" s="85" t="str">
        <f>IF(Basics!C22="","",Basics!C22)</f>
        <v>NN</v>
      </c>
      <c r="C26" s="115" t="str">
        <f>IF('Wettkampftag 1'!T25=0,"",'Wettkampftag 1'!T25)</f>
        <v/>
      </c>
      <c r="D26" s="115" t="str">
        <f>IF('Wettkampftag 1'!U25=0,"",'Wettkampftag 1'!U25)</f>
        <v/>
      </c>
      <c r="E26" s="115" t="str">
        <f>IF('Wettkampftag 1'!V25=0,"",'Wettkampftag 1'!V25)</f>
        <v/>
      </c>
      <c r="F26" s="115" t="str">
        <f>IF('Wettkampftag 1'!W25=0,"",'Wettkampftag 1'!W25)</f>
        <v/>
      </c>
      <c r="G26" s="115" t="str">
        <f>IF('Wettkampftag 1'!X25=0,"",'Wettkampftag 1'!X25)</f>
        <v/>
      </c>
      <c r="H26" s="115" t="str">
        <f>IF('Wettkampftag 1'!Y25=0,"",'Wettkampftag 1'!Y25)</f>
        <v/>
      </c>
      <c r="I26" s="115" t="str">
        <f>IF('Wettkampftag 1'!Z25=0,"",'Wettkampftag 1'!Z25)</f>
        <v/>
      </c>
      <c r="J26" s="115" t="str">
        <f>IF('Wettkampftag 2'!T26=0,"",'Wettkampftag 2'!T26)</f>
        <v/>
      </c>
      <c r="K26" s="115" t="str">
        <f>IF('Wettkampftag 2'!U26=0,"",'Wettkampftag 2'!U26)</f>
        <v/>
      </c>
      <c r="L26" s="115" t="str">
        <f>IF('Wettkampftag 2'!V26=0,"",'Wettkampftag 2'!V26)</f>
        <v/>
      </c>
      <c r="M26" s="115" t="str">
        <f>IF('Wettkampftag 2'!W26=0,"",'Wettkampftag 2'!W26)</f>
        <v/>
      </c>
      <c r="N26" s="115" t="str">
        <f>IF('Wettkampftag 2'!X26=0,"",'Wettkampftag 2'!X26)</f>
        <v/>
      </c>
      <c r="O26" s="115" t="str">
        <f>IF('Wettkampftag 2'!Y26=0,"",'Wettkampftag 2'!Y26)</f>
        <v/>
      </c>
      <c r="P26" s="115" t="str">
        <f>IF('Wettkampftag 2'!Z26=0,"",'Wettkampftag 2'!Z26)</f>
        <v/>
      </c>
      <c r="Q26" s="115" t="str">
        <f>IF('Wettkampftag 3'!T26=0,"",'Wettkampftag 3'!T26)</f>
        <v/>
      </c>
      <c r="R26" s="115" t="str">
        <f>IF('Wettkampftag 3'!U26=0,"",'Wettkampftag 3'!U26)</f>
        <v/>
      </c>
      <c r="S26" s="115" t="str">
        <f>IF('Wettkampftag 3'!V26=0,"",'Wettkampftag 3'!V26)</f>
        <v/>
      </c>
      <c r="T26" s="115" t="str">
        <f>IF('Wettkampftag 3'!W26=0,"",'Wettkampftag 3'!W26)</f>
        <v/>
      </c>
      <c r="U26" s="115" t="str">
        <f>IF('Wettkampftag 3'!X26=0,"",'Wettkampftag 3'!X26)</f>
        <v/>
      </c>
      <c r="V26" s="115" t="str">
        <f>IF('Wettkampftag 3'!Y26=0,"",'Wettkampftag 3'!Y26)</f>
        <v/>
      </c>
      <c r="W26" s="115" t="str">
        <f>IF('Wettkampftag 3'!Z26=0,"",'Wettkampftag 3'!Z26)</f>
        <v/>
      </c>
      <c r="X26" s="115" t="str">
        <f>IF('Wettkampftag 4'!T26=0,"",'Wettkampftag 4'!T26)</f>
        <v/>
      </c>
      <c r="Y26" s="115" t="str">
        <f>IF('Wettkampftag 4'!U26=0,"",'Wettkampftag 4'!U26)</f>
        <v/>
      </c>
      <c r="Z26" s="115" t="str">
        <f>IF('Wettkampftag 4'!V26=0,"",'Wettkampftag 4'!V26)</f>
        <v/>
      </c>
      <c r="AA26" s="115" t="str">
        <f>IF('Wettkampftag 4'!W26=0,"",'Wettkampftag 4'!W26)</f>
        <v/>
      </c>
      <c r="AB26" s="115" t="str">
        <f>IF('Wettkampftag 4'!X26=0,"",'Wettkampftag 4'!X26)</f>
        <v/>
      </c>
      <c r="AC26" s="115" t="str">
        <f>IF('Wettkampftag 4'!Y26=0,"",'Wettkampftag 4'!Y26)</f>
        <v/>
      </c>
      <c r="AD26" s="115" t="str">
        <f>IF('Wettkampftag 4'!Z26=0,"",'Wettkampftag 4'!Z26)</f>
        <v/>
      </c>
      <c r="AE26" s="91"/>
    </row>
    <row r="27" spans="1:36" s="20" customFormat="1" ht="13">
      <c r="A27" s="84">
        <f>Basics!B23</f>
        <v>9</v>
      </c>
      <c r="B27" s="85" t="str">
        <f>IF(Basics!C23="","",Basics!C23)</f>
        <v>NN</v>
      </c>
      <c r="C27" s="115" t="str">
        <f>IF('Wettkampftag 1'!T26=0,"",'Wettkampftag 1'!T26)</f>
        <v/>
      </c>
      <c r="D27" s="115" t="str">
        <f>IF('Wettkampftag 1'!U26=0,"",'Wettkampftag 1'!U26)</f>
        <v/>
      </c>
      <c r="E27" s="115" t="str">
        <f>IF('Wettkampftag 1'!V26=0,"",'Wettkampftag 1'!V26)</f>
        <v/>
      </c>
      <c r="F27" s="115" t="str">
        <f>IF('Wettkampftag 1'!W26=0,"",'Wettkampftag 1'!W26)</f>
        <v/>
      </c>
      <c r="G27" s="115" t="str">
        <f>IF('Wettkampftag 1'!X26=0,"",'Wettkampftag 1'!X26)</f>
        <v/>
      </c>
      <c r="H27" s="115" t="str">
        <f>IF('Wettkampftag 1'!Y26=0,"",'Wettkampftag 1'!Y26)</f>
        <v/>
      </c>
      <c r="I27" s="115" t="str">
        <f>IF('Wettkampftag 1'!Z26=0,"",'Wettkampftag 1'!Z26)</f>
        <v/>
      </c>
      <c r="J27" s="115" t="str">
        <f>IF('Wettkampftag 2'!T27=0,"",'Wettkampftag 2'!T27)</f>
        <v/>
      </c>
      <c r="K27" s="115" t="str">
        <f>IF('Wettkampftag 2'!U27=0,"",'Wettkampftag 2'!U27)</f>
        <v/>
      </c>
      <c r="L27" s="115" t="str">
        <f>IF('Wettkampftag 2'!V27=0,"",'Wettkampftag 2'!V27)</f>
        <v/>
      </c>
      <c r="M27" s="115" t="str">
        <f>IF('Wettkampftag 2'!W27=0,"",'Wettkampftag 2'!W27)</f>
        <v/>
      </c>
      <c r="N27" s="115" t="str">
        <f>IF('Wettkampftag 2'!X27=0,"",'Wettkampftag 2'!X27)</f>
        <v/>
      </c>
      <c r="O27" s="115" t="str">
        <f>IF('Wettkampftag 2'!Y27=0,"",'Wettkampftag 2'!Y27)</f>
        <v/>
      </c>
      <c r="P27" s="115" t="str">
        <f>IF('Wettkampftag 2'!Z27=0,"",'Wettkampftag 2'!Z27)</f>
        <v/>
      </c>
      <c r="Q27" s="115" t="str">
        <f>IF('Wettkampftag 3'!T27=0,"",'Wettkampftag 3'!T27)</f>
        <v/>
      </c>
      <c r="R27" s="115" t="str">
        <f>IF('Wettkampftag 3'!U27=0,"",'Wettkampftag 3'!U27)</f>
        <v/>
      </c>
      <c r="S27" s="115" t="str">
        <f>IF('Wettkampftag 3'!V27=0,"",'Wettkampftag 3'!V27)</f>
        <v/>
      </c>
      <c r="T27" s="115" t="str">
        <f>IF('Wettkampftag 3'!W27=0,"",'Wettkampftag 3'!W27)</f>
        <v/>
      </c>
      <c r="U27" s="115" t="str">
        <f>IF('Wettkampftag 3'!X27=0,"",'Wettkampftag 3'!X27)</f>
        <v/>
      </c>
      <c r="V27" s="115" t="str">
        <f>IF('Wettkampftag 3'!Y27=0,"",'Wettkampftag 3'!Y27)</f>
        <v/>
      </c>
      <c r="W27" s="115" t="str">
        <f>IF('Wettkampftag 3'!Z27=0,"",'Wettkampftag 3'!Z27)</f>
        <v/>
      </c>
      <c r="X27" s="115" t="str">
        <f>IF('Wettkampftag 4'!T27=0,"",'Wettkampftag 4'!T27)</f>
        <v/>
      </c>
      <c r="Y27" s="115" t="str">
        <f>IF('Wettkampftag 4'!U27=0,"",'Wettkampftag 4'!U27)</f>
        <v/>
      </c>
      <c r="Z27" s="115" t="str">
        <f>IF('Wettkampftag 4'!V27=0,"",'Wettkampftag 4'!V27)</f>
        <v/>
      </c>
      <c r="AA27" s="115" t="str">
        <f>IF('Wettkampftag 4'!W27=0,"",'Wettkampftag 4'!W27)</f>
        <v/>
      </c>
      <c r="AB27" s="115" t="str">
        <f>IF('Wettkampftag 4'!X27=0,"",'Wettkampftag 4'!X27)</f>
        <v/>
      </c>
      <c r="AC27" s="115" t="str">
        <f>IF('Wettkampftag 4'!Y27=0,"",'Wettkampftag 4'!Y27)</f>
        <v/>
      </c>
      <c r="AD27" s="115" t="str">
        <f>IF('Wettkampftag 4'!Z27=0,"",'Wettkampftag 4'!Z27)</f>
        <v/>
      </c>
      <c r="AE27" s="91"/>
    </row>
    <row r="28" spans="1:36" s="20" customFormat="1" ht="13">
      <c r="A28" s="84">
        <f>Basics!B24</f>
        <v>10</v>
      </c>
      <c r="B28" s="85" t="str">
        <f>IF(Basics!C24="","",Basics!C24)</f>
        <v>NN</v>
      </c>
      <c r="C28" s="115" t="str">
        <f>IF('Wettkampftag 1'!T27=0,"",'Wettkampftag 1'!T27)</f>
        <v/>
      </c>
      <c r="D28" s="115" t="str">
        <f>IF('Wettkampftag 1'!U27=0,"",'Wettkampftag 1'!U27)</f>
        <v/>
      </c>
      <c r="E28" s="115" t="str">
        <f>IF('Wettkampftag 1'!V27=0,"",'Wettkampftag 1'!V27)</f>
        <v/>
      </c>
      <c r="F28" s="115" t="str">
        <f>IF('Wettkampftag 1'!W27=0,"",'Wettkampftag 1'!W27)</f>
        <v/>
      </c>
      <c r="G28" s="115" t="str">
        <f>IF('Wettkampftag 1'!X27=0,"",'Wettkampftag 1'!X27)</f>
        <v/>
      </c>
      <c r="H28" s="115" t="str">
        <f>IF('Wettkampftag 1'!Y27=0,"",'Wettkampftag 1'!Y27)</f>
        <v/>
      </c>
      <c r="I28" s="115" t="str">
        <f>IF('Wettkampftag 1'!Z27=0,"",'Wettkampftag 1'!Z27)</f>
        <v/>
      </c>
      <c r="J28" s="115" t="str">
        <f>IF('Wettkampftag 2'!T28=0,"",'Wettkampftag 2'!T28)</f>
        <v/>
      </c>
      <c r="K28" s="115" t="str">
        <f>IF('Wettkampftag 2'!U28=0,"",'Wettkampftag 2'!U28)</f>
        <v/>
      </c>
      <c r="L28" s="115" t="str">
        <f>IF('Wettkampftag 2'!V28=0,"",'Wettkampftag 2'!V28)</f>
        <v/>
      </c>
      <c r="M28" s="115" t="str">
        <f>IF('Wettkampftag 2'!W28=0,"",'Wettkampftag 2'!W28)</f>
        <v/>
      </c>
      <c r="N28" s="115" t="str">
        <f>IF('Wettkampftag 2'!X28=0,"",'Wettkampftag 2'!X28)</f>
        <v/>
      </c>
      <c r="O28" s="115" t="str">
        <f>IF('Wettkampftag 2'!Y28=0,"",'Wettkampftag 2'!Y28)</f>
        <v/>
      </c>
      <c r="P28" s="115" t="str">
        <f>IF('Wettkampftag 2'!Z28=0,"",'Wettkampftag 2'!Z28)</f>
        <v/>
      </c>
      <c r="Q28" s="115" t="str">
        <f>IF('Wettkampftag 3'!T28=0,"",'Wettkampftag 3'!T28)</f>
        <v/>
      </c>
      <c r="R28" s="115" t="str">
        <f>IF('Wettkampftag 3'!U28=0,"",'Wettkampftag 3'!U28)</f>
        <v/>
      </c>
      <c r="S28" s="115" t="str">
        <f>IF('Wettkampftag 3'!V28=0,"",'Wettkampftag 3'!V28)</f>
        <v/>
      </c>
      <c r="T28" s="115" t="str">
        <f>IF('Wettkampftag 3'!W28=0,"",'Wettkampftag 3'!W28)</f>
        <v/>
      </c>
      <c r="U28" s="115" t="str">
        <f>IF('Wettkampftag 3'!X28=0,"",'Wettkampftag 3'!X28)</f>
        <v/>
      </c>
      <c r="V28" s="115" t="str">
        <f>IF('Wettkampftag 3'!Y28=0,"",'Wettkampftag 3'!Y28)</f>
        <v/>
      </c>
      <c r="W28" s="115" t="str">
        <f>IF('Wettkampftag 3'!Z28=0,"",'Wettkampftag 3'!Z28)</f>
        <v/>
      </c>
      <c r="X28" s="115" t="str">
        <f>IF('Wettkampftag 4'!T28=0,"",'Wettkampftag 4'!T28)</f>
        <v/>
      </c>
      <c r="Y28" s="115" t="str">
        <f>IF('Wettkampftag 4'!U28=0,"",'Wettkampftag 4'!U28)</f>
        <v/>
      </c>
      <c r="Z28" s="115" t="str">
        <f>IF('Wettkampftag 4'!V28=0,"",'Wettkampftag 4'!V28)</f>
        <v/>
      </c>
      <c r="AA28" s="115" t="str">
        <f>IF('Wettkampftag 4'!W28=0,"",'Wettkampftag 4'!W28)</f>
        <v/>
      </c>
      <c r="AB28" s="115" t="str">
        <f>IF('Wettkampftag 4'!X28=0,"",'Wettkampftag 4'!X28)</f>
        <v/>
      </c>
      <c r="AC28" s="115" t="str">
        <f>IF('Wettkampftag 4'!Y28=0,"",'Wettkampftag 4'!Y28)</f>
        <v/>
      </c>
      <c r="AD28" s="115" t="str">
        <f>IF('Wettkampftag 4'!Z28=0,"",'Wettkampftag 4'!Z28)</f>
        <v/>
      </c>
      <c r="AE28" s="91"/>
    </row>
    <row r="29" spans="1:36" ht="13">
      <c r="B29" s="92"/>
      <c r="C29" s="91"/>
      <c r="D29" s="91"/>
      <c r="E29" s="93"/>
      <c r="F29" s="93"/>
      <c r="G29" s="93"/>
      <c r="H29" s="20"/>
      <c r="I29" s="20"/>
    </row>
    <row r="30" spans="1:36" ht="12.75" customHeight="1">
      <c r="A30" s="137" t="s">
        <v>59</v>
      </c>
      <c r="B30" s="137"/>
      <c r="C30" s="137"/>
      <c r="D30" s="199">
        <f>'Wettkampftag 1'!T32+'Wettkampftag 2'!T33+'Wettkampftag 3'!T33+'Wettkampftag 4'!T33</f>
        <v>0</v>
      </c>
      <c r="E30" s="200" t="s">
        <v>60</v>
      </c>
      <c r="F30" s="201">
        <f>'Wettkampftag 1'!W32+'Wettkampftag 2'!W33+'Wettkampftag 3'!W33+'Wettkampftag 4'!W33</f>
        <v>0</v>
      </c>
      <c r="G30" s="202">
        <f>IFERROR(D30/F30,0)</f>
        <v>0</v>
      </c>
      <c r="H30" s="202"/>
      <c r="J30" s="192" t="s">
        <v>93</v>
      </c>
      <c r="K30" s="192"/>
      <c r="L30" s="187">
        <f>'Wettkampftag 1'!AC32+'Wettkampftag 2'!AC33+'Wettkampftag 3'!AC33+'Wettkampftag 4'!AC33</f>
        <v>0</v>
      </c>
      <c r="S30" s="90" t="s">
        <v>94</v>
      </c>
      <c r="T30" s="90" t="s">
        <v>95</v>
      </c>
      <c r="U30" s="90" t="s">
        <v>96</v>
      </c>
      <c r="V30" s="90" t="s">
        <v>97</v>
      </c>
      <c r="W30" s="203" t="s">
        <v>98</v>
      </c>
      <c r="X30" s="203"/>
      <c r="Y30" s="94" t="s">
        <v>71</v>
      </c>
      <c r="Z30" s="94" t="s">
        <v>57</v>
      </c>
      <c r="AA30" s="90" t="s">
        <v>99</v>
      </c>
      <c r="AB30" s="203" t="s">
        <v>100</v>
      </c>
      <c r="AC30" s="203"/>
    </row>
    <row r="31" spans="1:36" ht="13">
      <c r="A31" s="137"/>
      <c r="B31" s="137"/>
      <c r="C31" s="137"/>
      <c r="D31" s="199"/>
      <c r="E31" s="200"/>
      <c r="F31" s="200"/>
      <c r="G31" s="202"/>
      <c r="H31" s="202"/>
      <c r="J31" s="192"/>
      <c r="K31" s="192"/>
      <c r="L31" s="187"/>
      <c r="N31" s="80">
        <f>Basics!B15</f>
        <v>1</v>
      </c>
      <c r="O31" s="204" t="str">
        <f>IF(Basics!C15="","",Basics!C15)</f>
        <v>NN</v>
      </c>
      <c r="P31" s="204"/>
      <c r="Q31" s="204"/>
      <c r="R31" s="204"/>
      <c r="S31" s="95">
        <f>IFERROR('Wettkampftag 1'!AB18,"")</f>
        <v>0</v>
      </c>
      <c r="T31" s="95">
        <f>IFERROR('Wettkampftag 2'!AB19,"")</f>
        <v>0</v>
      </c>
      <c r="U31" s="95">
        <f>IFERROR('Wettkampftag 3'!AB19,"")</f>
        <v>0</v>
      </c>
      <c r="V31" s="95">
        <f>IFERROR('Wettkampftag 4'!AB19,"")</f>
        <v>0</v>
      </c>
      <c r="W31" s="197">
        <f>'Wettkampftag 1'!AB5+'Wettkampftag 2'!AB5+'Wettkampftag 3'!AB5+'Wettkampftag 4'!AB5</f>
        <v>0</v>
      </c>
      <c r="X31" s="197"/>
      <c r="Y31" s="96" t="str">
        <f t="shared" ref="Y31:Y40" si="1">IFERROR(W31/AA31/2,"")</f>
        <v/>
      </c>
      <c r="Z31" s="97" t="str">
        <f t="shared" ref="Z31:Z40" si="2">IFERROR(W31/AA31*3,"")</f>
        <v/>
      </c>
      <c r="AA31" s="98">
        <f>'Wettkampftag 1'!AD5+'Wettkampftag 2'!AD5+'Wettkampftag 3'!AD5+'Wettkampftag 4'!AD5</f>
        <v>0</v>
      </c>
      <c r="AB31" s="197">
        <f>'Wettkampftag 1'!AC5+'Wettkampftag 2'!AC5+'Wettkampftag 3'!AC5+'Wettkampftag 4'!AC5</f>
        <v>0</v>
      </c>
      <c r="AC31" s="197"/>
    </row>
    <row r="32" spans="1:36" ht="13">
      <c r="N32" s="84">
        <f>Basics!B16</f>
        <v>2</v>
      </c>
      <c r="O32" s="190" t="str">
        <f>IF(Basics!C16="","",Basics!C16)</f>
        <v>NN</v>
      </c>
      <c r="P32" s="190"/>
      <c r="Q32" s="190"/>
      <c r="R32" s="190"/>
      <c r="S32" s="95">
        <f>IFERROR('Wettkampftag 1'!AB19,"")</f>
        <v>0</v>
      </c>
      <c r="T32" s="95">
        <f>IFERROR('Wettkampftag 2'!AB20,"")</f>
        <v>0</v>
      </c>
      <c r="U32" s="95">
        <f>IFERROR('Wettkampftag 3'!AB20,"")</f>
        <v>0</v>
      </c>
      <c r="V32" s="95">
        <f>IFERROR('Wettkampftag 4'!AB20,"")</f>
        <v>0</v>
      </c>
      <c r="W32" s="197">
        <f>'Wettkampftag 1'!AB6+'Wettkampftag 2'!AB6+'Wettkampftag 3'!AB6+'Wettkampftag 4'!AB6</f>
        <v>0</v>
      </c>
      <c r="X32" s="197"/>
      <c r="Y32" s="96" t="str">
        <f t="shared" si="1"/>
        <v/>
      </c>
      <c r="Z32" s="97" t="str">
        <f t="shared" si="2"/>
        <v/>
      </c>
      <c r="AA32" s="98">
        <f>'Wettkampftag 1'!AD6+'Wettkampftag 2'!AD6+'Wettkampftag 3'!AD6+'Wettkampftag 4'!AD6</f>
        <v>0</v>
      </c>
      <c r="AB32" s="197">
        <f>'Wettkampftag 1'!AC6+'Wettkampftag 2'!AC6+'Wettkampftag 3'!AC6+'Wettkampftag 4'!AC6</f>
        <v>0</v>
      </c>
      <c r="AC32" s="197"/>
    </row>
    <row r="33" spans="1:29" ht="12.75" customHeight="1">
      <c r="A33" s="137" t="s">
        <v>62</v>
      </c>
      <c r="B33" s="137"/>
      <c r="C33" s="137"/>
      <c r="D33" s="199">
        <f>'Wettkampftag 1'!T35+'Wettkampftag 2'!T36+'Wettkampftag 3'!T36+'Wettkampftag 4'!T36</f>
        <v>0</v>
      </c>
      <c r="E33" s="200" t="s">
        <v>60</v>
      </c>
      <c r="F33" s="201">
        <f>'Wettkampftag 1'!W35+'Wettkampftag 2'!W36+'Wettkampftag 3'!W36+'Wettkampftag 4'!W36</f>
        <v>0</v>
      </c>
      <c r="G33" s="202">
        <f>IFERROR(D33/F33,0)</f>
        <v>0</v>
      </c>
      <c r="H33" s="202"/>
      <c r="J33" s="192" t="s">
        <v>63</v>
      </c>
      <c r="K33" s="192"/>
      <c r="L33" s="187">
        <f>'Wettkampftag 1'!AC35+'Wettkampftag 2'!AC36+'Wettkampftag 3'!AC36+'Wettkampftag 4'!AC36</f>
        <v>0</v>
      </c>
      <c r="N33" s="84">
        <f>Basics!B17</f>
        <v>3</v>
      </c>
      <c r="O33" s="190" t="str">
        <f>IF(Basics!C17="","",Basics!C17)</f>
        <v>NN</v>
      </c>
      <c r="P33" s="190"/>
      <c r="Q33" s="190"/>
      <c r="R33" s="190"/>
      <c r="S33" s="95">
        <f>IFERROR('Wettkampftag 1'!AB20,"")</f>
        <v>0</v>
      </c>
      <c r="T33" s="95">
        <f>IFERROR('Wettkampftag 2'!AB21,"")</f>
        <v>0</v>
      </c>
      <c r="U33" s="95">
        <f>IFERROR('Wettkampftag 3'!AB21,"")</f>
        <v>0</v>
      </c>
      <c r="V33" s="95">
        <f>IFERROR('Wettkampftag 4'!AB21,"")</f>
        <v>0</v>
      </c>
      <c r="W33" s="197">
        <f>'Wettkampftag 1'!AB7+'Wettkampftag 2'!AB7+'Wettkampftag 3'!AB7+'Wettkampftag 4'!AB7</f>
        <v>0</v>
      </c>
      <c r="X33" s="197"/>
      <c r="Y33" s="96" t="str">
        <f t="shared" si="1"/>
        <v/>
      </c>
      <c r="Z33" s="97" t="str">
        <f t="shared" si="2"/>
        <v/>
      </c>
      <c r="AA33" s="98">
        <f>'Wettkampftag 1'!AD7+'Wettkampftag 2'!AD7+'Wettkampftag 3'!AD7+'Wettkampftag 4'!AD7</f>
        <v>0</v>
      </c>
      <c r="AB33" s="197">
        <f>'Wettkampftag 1'!AC7+'Wettkampftag 2'!AC7+'Wettkampftag 3'!AC7+'Wettkampftag 4'!AC7</f>
        <v>0</v>
      </c>
      <c r="AC33" s="197"/>
    </row>
    <row r="34" spans="1:29" ht="13">
      <c r="A34" s="137"/>
      <c r="B34" s="137"/>
      <c r="C34" s="137"/>
      <c r="D34" s="199"/>
      <c r="E34" s="200"/>
      <c r="F34" s="200"/>
      <c r="G34" s="202"/>
      <c r="H34" s="202"/>
      <c r="J34" s="192"/>
      <c r="K34" s="192"/>
      <c r="L34" s="187"/>
      <c r="N34" s="84">
        <f>Basics!B18</f>
        <v>4</v>
      </c>
      <c r="O34" s="190" t="str">
        <f>IF(Basics!C18="","",Basics!C18)</f>
        <v>NN</v>
      </c>
      <c r="P34" s="190"/>
      <c r="Q34" s="190"/>
      <c r="R34" s="190"/>
      <c r="S34" s="95">
        <f>IFERROR('Wettkampftag 1'!AB21,"")</f>
        <v>0</v>
      </c>
      <c r="T34" s="95">
        <f>IFERROR('Wettkampftag 2'!AB22,"")</f>
        <v>0</v>
      </c>
      <c r="U34" s="95">
        <f>IFERROR('Wettkampftag 3'!AB22,"")</f>
        <v>0</v>
      </c>
      <c r="V34" s="95">
        <f>IFERROR('Wettkampftag 4'!AB22,"")</f>
        <v>0</v>
      </c>
      <c r="W34" s="197">
        <f>'Wettkampftag 1'!AB8+'Wettkampftag 2'!AB8+'Wettkampftag 3'!AB8+'Wettkampftag 4'!AB8</f>
        <v>0</v>
      </c>
      <c r="X34" s="197"/>
      <c r="Y34" s="96" t="str">
        <f t="shared" si="1"/>
        <v/>
      </c>
      <c r="Z34" s="97" t="str">
        <f t="shared" si="2"/>
        <v/>
      </c>
      <c r="AA34" s="98">
        <f>'Wettkampftag 1'!AD8+'Wettkampftag 2'!AD8+'Wettkampftag 3'!AD8+'Wettkampftag 4'!AD8</f>
        <v>0</v>
      </c>
      <c r="AB34" s="197">
        <f>'Wettkampftag 1'!AC8+'Wettkampftag 2'!AC8+'Wettkampftag 3'!AC8+'Wettkampftag 4'!AC8</f>
        <v>0</v>
      </c>
      <c r="AC34" s="197"/>
    </row>
    <row r="35" spans="1:29" ht="13">
      <c r="N35" s="84">
        <f>Basics!B19</f>
        <v>5</v>
      </c>
      <c r="O35" s="190" t="str">
        <f>IF(Basics!C19="","",Basics!C19)</f>
        <v>NN</v>
      </c>
      <c r="P35" s="190"/>
      <c r="Q35" s="190"/>
      <c r="R35" s="190"/>
      <c r="S35" s="95">
        <f>IFERROR('Wettkampftag 1'!AB22,"")</f>
        <v>0</v>
      </c>
      <c r="T35" s="95">
        <f>IFERROR('Wettkampftag 2'!AB23,"")</f>
        <v>0</v>
      </c>
      <c r="U35" s="95">
        <f>IFERROR('Wettkampftag 3'!AB23,"")</f>
        <v>0</v>
      </c>
      <c r="V35" s="95">
        <f>IFERROR('Wettkampftag 4'!AB23,"")</f>
        <v>0</v>
      </c>
      <c r="W35" s="197">
        <f>'Wettkampftag 1'!AB9+'Wettkampftag 2'!AB9+'Wettkampftag 3'!AB9+'Wettkampftag 4'!AB9</f>
        <v>0</v>
      </c>
      <c r="X35" s="197"/>
      <c r="Y35" s="96" t="str">
        <f t="shared" si="1"/>
        <v/>
      </c>
      <c r="Z35" s="97" t="str">
        <f t="shared" si="2"/>
        <v/>
      </c>
      <c r="AA35" s="98">
        <f>'Wettkampftag 1'!AD9+'Wettkampftag 2'!AD9+'Wettkampftag 3'!AD9+'Wettkampftag 4'!AD9</f>
        <v>0</v>
      </c>
      <c r="AB35" s="197">
        <f>'Wettkampftag 1'!AC9+'Wettkampftag 2'!AC9+'Wettkampftag 3'!AC9+'Wettkampftag 4'!AC9</f>
        <v>0</v>
      </c>
      <c r="AC35" s="197"/>
    </row>
    <row r="36" spans="1:29" ht="12.5" customHeight="1">
      <c r="B36" s="192" t="s">
        <v>101</v>
      </c>
      <c r="C36" s="187">
        <f>SUM(C4:AD13)</f>
        <v>0</v>
      </c>
      <c r="D36" s="187"/>
      <c r="F36" s="193" t="s">
        <v>57</v>
      </c>
      <c r="G36" s="198">
        <f>IFERROR(C36/C39,0)</f>
        <v>0</v>
      </c>
      <c r="H36" s="198"/>
      <c r="J36" s="192" t="s">
        <v>64</v>
      </c>
      <c r="K36" s="192"/>
      <c r="L36" s="187">
        <f>'Wettkampftag 1'!T38+'Wettkampftag 2'!T39+'Wettkampftag 3'!T39+'Wettkampftag 4'!T39</f>
        <v>0</v>
      </c>
      <c r="N36" s="84">
        <f>Basics!B20</f>
        <v>6</v>
      </c>
      <c r="O36" s="190" t="str">
        <f>IF(Basics!C20="","",Basics!C20)</f>
        <v>NN</v>
      </c>
      <c r="P36" s="190"/>
      <c r="Q36" s="190"/>
      <c r="R36" s="190"/>
      <c r="S36" s="95">
        <f>IFERROR('Wettkampftag 1'!AB23,"")</f>
        <v>0</v>
      </c>
      <c r="T36" s="95">
        <f>IFERROR('Wettkampftag 2'!AB24,"")</f>
        <v>0</v>
      </c>
      <c r="U36" s="95">
        <f>IFERROR('Wettkampftag 3'!AB24,"")</f>
        <v>0</v>
      </c>
      <c r="V36" s="95">
        <f>IFERROR('Wettkampftag 4'!AB24,"")</f>
        <v>0</v>
      </c>
      <c r="W36" s="197">
        <f>'Wettkampftag 1'!AB10+'Wettkampftag 2'!AB10+'Wettkampftag 3'!AB10+'Wettkampftag 4'!AB10</f>
        <v>0</v>
      </c>
      <c r="X36" s="197"/>
      <c r="Y36" s="96" t="str">
        <f t="shared" si="1"/>
        <v/>
      </c>
      <c r="Z36" s="97" t="str">
        <f t="shared" si="2"/>
        <v/>
      </c>
      <c r="AA36" s="98">
        <f>'Wettkampftag 1'!AD10+'Wettkampftag 2'!AD10+'Wettkampftag 3'!AD10+'Wettkampftag 4'!AD10</f>
        <v>0</v>
      </c>
      <c r="AB36" s="197">
        <f>'Wettkampftag 1'!AC10+'Wettkampftag 2'!AC10+'Wettkampftag 3'!AC10+'Wettkampftag 4'!AC10</f>
        <v>0</v>
      </c>
      <c r="AC36" s="197"/>
    </row>
    <row r="37" spans="1:29" ht="12.5" customHeight="1">
      <c r="B37" s="192"/>
      <c r="C37" s="192"/>
      <c r="D37" s="187"/>
      <c r="F37" s="193"/>
      <c r="G37" s="193"/>
      <c r="H37" s="198"/>
      <c r="J37" s="192"/>
      <c r="K37" s="192"/>
      <c r="L37" s="187"/>
      <c r="N37" s="84">
        <f>Basics!B21</f>
        <v>7</v>
      </c>
      <c r="O37" s="190" t="str">
        <f>IF(Basics!C21="","",Basics!C21)</f>
        <v>NN</v>
      </c>
      <c r="P37" s="190"/>
      <c r="Q37" s="190"/>
      <c r="R37" s="190"/>
      <c r="S37" s="95">
        <f>IFERROR('Wettkampftag 1'!AB24,"")</f>
        <v>0</v>
      </c>
      <c r="T37" s="95">
        <f>IFERROR('Wettkampftag 2'!AB25,"")</f>
        <v>0</v>
      </c>
      <c r="U37" s="95">
        <f>IFERROR('Wettkampftag 3'!AB25,"")</f>
        <v>0</v>
      </c>
      <c r="V37" s="95">
        <f>IFERROR('Wettkampftag 4'!AB25,"")</f>
        <v>0</v>
      </c>
      <c r="W37" s="197">
        <f>'Wettkampftag 1'!AB11+'Wettkampftag 2'!AB11+'Wettkampftag 3'!AB11+'Wettkampftag 4'!AB11</f>
        <v>0</v>
      </c>
      <c r="X37" s="197"/>
      <c r="Y37" s="96" t="str">
        <f t="shared" si="1"/>
        <v/>
      </c>
      <c r="Z37" s="97" t="str">
        <f t="shared" si="2"/>
        <v/>
      </c>
      <c r="AA37" s="98">
        <f>'Wettkampftag 1'!AD11+'Wettkampftag 2'!AD11+'Wettkampftag 3'!AD11+'Wettkampftag 4'!AD11</f>
        <v>0</v>
      </c>
      <c r="AB37" s="197">
        <f>'Wettkampftag 1'!AC11+'Wettkampftag 2'!AC11+'Wettkampftag 3'!AC11+'Wettkampftag 4'!AC11</f>
        <v>0</v>
      </c>
      <c r="AC37" s="197"/>
    </row>
    <row r="38" spans="1:29" ht="12.5" customHeight="1">
      <c r="N38" s="84">
        <f>Basics!B22</f>
        <v>8</v>
      </c>
      <c r="O38" s="190" t="str">
        <f>IF(Basics!C22="","",Basics!C22)</f>
        <v>NN</v>
      </c>
      <c r="P38" s="190"/>
      <c r="Q38" s="190"/>
      <c r="R38" s="190"/>
      <c r="S38" s="95">
        <f>IFERROR('Wettkampftag 1'!AB25,"")</f>
        <v>0</v>
      </c>
      <c r="T38" s="95">
        <f>IFERROR('Wettkampftag 2'!AB26,"")</f>
        <v>0</v>
      </c>
      <c r="U38" s="95">
        <f>IFERROR('Wettkampftag 3'!AB26,"")</f>
        <v>0</v>
      </c>
      <c r="V38" s="95">
        <f>IFERROR('Wettkampftag 4'!AB26,"")</f>
        <v>0</v>
      </c>
      <c r="W38" s="197">
        <f>'Wettkampftag 1'!AB12+'Wettkampftag 2'!AB12+'Wettkampftag 3'!AB12+'Wettkampftag 4'!AB12</f>
        <v>0</v>
      </c>
      <c r="X38" s="197"/>
      <c r="Y38" s="96" t="str">
        <f t="shared" si="1"/>
        <v/>
      </c>
      <c r="Z38" s="97" t="str">
        <f t="shared" si="2"/>
        <v/>
      </c>
      <c r="AA38" s="98">
        <f>'Wettkampftag 1'!AD12+'Wettkampftag 2'!AD12+'Wettkampftag 3'!AD17+'Wettkampftag 4'!AD17</f>
        <v>0</v>
      </c>
      <c r="AB38" s="197">
        <f>'Wettkampftag 1'!AC12+'Wettkampftag 2'!AC12+'Wettkampftag 3'!AC12+'Wettkampftag 4'!AC12</f>
        <v>0</v>
      </c>
      <c r="AC38" s="197"/>
    </row>
    <row r="39" spans="1:29" ht="12.5" customHeight="1">
      <c r="B39" s="192" t="s">
        <v>102</v>
      </c>
      <c r="C39" s="187">
        <f>F30/2</f>
        <v>0</v>
      </c>
      <c r="D39" s="187"/>
      <c r="F39" s="193" t="s">
        <v>71</v>
      </c>
      <c r="G39" s="133">
        <f>G36/6</f>
        <v>0</v>
      </c>
      <c r="H39" s="133"/>
      <c r="N39" s="84">
        <f>Basics!B23</f>
        <v>9</v>
      </c>
      <c r="O39" s="190" t="str">
        <f>IF(Basics!C23="","",Basics!C23)</f>
        <v>NN</v>
      </c>
      <c r="P39" s="190"/>
      <c r="Q39" s="190"/>
      <c r="R39" s="190"/>
      <c r="S39" s="95">
        <f>IFERROR('Wettkampftag 1'!AB26,"")</f>
        <v>0</v>
      </c>
      <c r="T39" s="95">
        <f>IFERROR('Wettkampftag 2'!AB27,"")</f>
        <v>0</v>
      </c>
      <c r="U39" s="95">
        <f>IFERROR('Wettkampftag 3'!AB27,"")</f>
        <v>0</v>
      </c>
      <c r="V39" s="95">
        <f>IFERROR('Wettkampftag 4'!AB27,"")</f>
        <v>0</v>
      </c>
      <c r="W39" s="197">
        <f>'Wettkampftag 1'!AB13+'Wettkampftag 2'!AB13+'Wettkampftag 3'!AB13+'Wettkampftag 4'!AB13</f>
        <v>0</v>
      </c>
      <c r="X39" s="197"/>
      <c r="Y39" s="96" t="str">
        <f t="shared" si="1"/>
        <v/>
      </c>
      <c r="Z39" s="97" t="str">
        <f t="shared" si="2"/>
        <v/>
      </c>
      <c r="AA39" s="98">
        <f>'Wettkampftag 1'!AD13+'Wettkampftag 2'!AD13+'Wettkampftag 3'!AD18+'Wettkampftag 4'!AD18</f>
        <v>0</v>
      </c>
      <c r="AB39" s="197">
        <f>'Wettkampftag 1'!AC13+'Wettkampftag 2'!AC13+'Wettkampftag 3'!AC13+'Wettkampftag 4'!AC13</f>
        <v>0</v>
      </c>
      <c r="AC39" s="197"/>
    </row>
    <row r="40" spans="1:29" ht="12.5" customHeight="1">
      <c r="B40" s="192"/>
      <c r="C40" s="192"/>
      <c r="D40" s="187"/>
      <c r="F40" s="193"/>
      <c r="G40" s="193"/>
      <c r="H40" s="133"/>
      <c r="N40" s="84">
        <f>Basics!B24</f>
        <v>10</v>
      </c>
      <c r="O40" s="190" t="str">
        <f>IF(Basics!C24="","",Basics!C24)</f>
        <v>NN</v>
      </c>
      <c r="P40" s="190"/>
      <c r="Q40" s="190"/>
      <c r="R40" s="190"/>
      <c r="S40" s="95">
        <f>IFERROR('Wettkampftag 1'!AB27,"")</f>
        <v>0</v>
      </c>
      <c r="T40" s="95">
        <f>IFERROR('Wettkampftag 2'!AB28,"")</f>
        <v>0</v>
      </c>
      <c r="U40" s="95">
        <f>IFERROR('Wettkampftag 3'!AB28,"")</f>
        <v>0</v>
      </c>
      <c r="V40" s="95">
        <f>IFERROR('Wettkampftag 4'!AB28,"")</f>
        <v>0</v>
      </c>
      <c r="W40" s="197">
        <f>'Wettkampftag 1'!AB14+'Wettkampftag 2'!AB14+'Wettkampftag 3'!AB14+'Wettkampftag 4'!AB14</f>
        <v>0</v>
      </c>
      <c r="X40" s="197"/>
      <c r="Y40" s="96" t="str">
        <f t="shared" si="1"/>
        <v/>
      </c>
      <c r="Z40" s="97" t="str">
        <f t="shared" si="2"/>
        <v/>
      </c>
      <c r="AA40" s="98">
        <f>'Wettkampftag 1'!AD14+'Wettkampftag 2'!AD14+'Wettkampftag 3'!AD19+'Wettkampftag 4'!AD19</f>
        <v>0</v>
      </c>
      <c r="AB40" s="197">
        <f>'Wettkampftag 1'!AC14+'Wettkampftag 2'!AC14+'Wettkampftag 3'!AC14+'Wettkampftag 4'!AC14</f>
        <v>0</v>
      </c>
      <c r="AC40" s="197"/>
    </row>
    <row r="41" spans="1:29" ht="11.4" customHeight="1">
      <c r="M41" s="91"/>
      <c r="AB41" s="180"/>
      <c r="AC41" s="180"/>
    </row>
    <row r="42" spans="1:29" ht="13">
      <c r="B42" s="194" t="s">
        <v>65</v>
      </c>
      <c r="C42" s="194"/>
      <c r="D42" s="195" t="s">
        <v>103</v>
      </c>
      <c r="E42" s="195"/>
      <c r="F42" s="195"/>
      <c r="G42" s="195"/>
      <c r="H42" s="65"/>
      <c r="I42" s="195" t="s">
        <v>104</v>
      </c>
      <c r="J42" s="195"/>
      <c r="K42" s="195"/>
      <c r="L42" s="195"/>
      <c r="M42" s="91"/>
    </row>
    <row r="43" spans="1:29" ht="13">
      <c r="A43" s="29" t="s">
        <v>42</v>
      </c>
      <c r="B43" s="196" t="s">
        <v>2</v>
      </c>
      <c r="C43" s="196"/>
      <c r="D43" s="66" t="s">
        <v>43</v>
      </c>
      <c r="E43" s="67" t="s">
        <v>44</v>
      </c>
      <c r="F43" s="67" t="s">
        <v>45</v>
      </c>
      <c r="G43" s="99" t="s">
        <v>46</v>
      </c>
      <c r="H43" s="100"/>
      <c r="I43" s="66" t="s">
        <v>43</v>
      </c>
      <c r="J43" s="67" t="s">
        <v>44</v>
      </c>
      <c r="K43" s="67" t="s">
        <v>45</v>
      </c>
      <c r="L43" s="68" t="s">
        <v>46</v>
      </c>
      <c r="M43" s="91"/>
    </row>
    <row r="44" spans="1:29" ht="20">
      <c r="A44" s="37">
        <f>Basics!B29</f>
        <v>1</v>
      </c>
      <c r="B44" s="190" t="str">
        <f>Basics!C29</f>
        <v>NN</v>
      </c>
      <c r="C44" s="190"/>
      <c r="D44" s="46">
        <f>IF($B44='Wettkampftag 1'!$B$4,'Wettkampftag 1'!$B$7,IF($B44='Wettkampftag 1'!$B$10,'Wettkampftag 1'!$B$13,IF($B44='Wettkampftag 1'!$B$16,'Wettkampftag 1'!$B$19,IF($B44='Wettkampftag 1'!$B$22,'Wettkampftag 1'!$B$25,IF($B44='Wettkampftag 1'!$B$28,'Wettkampftag 1'!$B$31,IF($B44='Wettkampftag 1'!$B$34,'Wettkampftag 1'!$B$37,IF($B44='Wettkampftag 1'!$B$40,'Wettkampftag 1'!$B$43,0)))))))</f>
        <v>0</v>
      </c>
      <c r="E44" s="46">
        <f>IF($B44='Wettkampftag 2'!$B$4,'Wettkampftag 2'!$B$7,IF($B44='Wettkampftag 2'!$B$10,'Wettkampftag 2'!$B$13,IF($B44='Wettkampftag 2'!$B$16,'Wettkampftag 2'!$B$19,IF($B44='Wettkampftag 2'!$B$22,'Wettkampftag 2'!$B$25,IF($B44='Wettkampftag 2'!$B$28,'Wettkampftag 2'!$B$31,IF($B44='Wettkampftag 2'!$B$34,'Wettkampftag 2'!$B$37,IF($B44='Wettkampftag 2'!$B$40,'Wettkampftag 2'!$B$43,0)))))))</f>
        <v>0</v>
      </c>
      <c r="F44" s="46">
        <f>IF($B44='Wettkampftag 3'!$B$4,'Wettkampftag 3'!$B$7,IF($B44='Wettkampftag 3'!$B$10,'Wettkampftag 3'!$B$13,IF($B44='Wettkampftag 3'!$B$16,'Wettkampftag 3'!$B$19,IF($B44='Wettkampftag 3'!$B$22,'Wettkampftag 3'!$B$25,IF($B44='Wettkampftag 3'!$B$28,'Wettkampftag 3'!$B$31,IF($B44='Wettkampftag 3'!$B$34,'Wettkampftag 3'!$B$37,IF($B44='Wettkampftag 3'!$B$40,'Wettkampftag 3'!$B$43,0)))))))</f>
        <v>0</v>
      </c>
      <c r="G44" s="46">
        <f>IF($B44='Wettkampftag 4'!$B$4,'Wettkampftag 4'!$B$7,IF($B44='Wettkampftag 4'!$B$10,'Wettkampftag 4'!$B$13,IF($B44='Wettkampftag 4'!$B$16,'Wettkampftag 4'!$B$19,IF($B44='Wettkampftag 4'!$B$22,'Wettkampftag 4'!$B$25,IF($B44='Wettkampftag 4'!$B$28,'Wettkampftag 4'!$B$31,IF($B44='Wettkampftag 4'!$B$34,'Wettkampftag 4'!$B$37,IF($B44='Wettkampftag 4'!$B$40,'Wettkampftag 4'!$B$43,0)))))))</f>
        <v>0</v>
      </c>
      <c r="H44" s="101">
        <f t="shared" ref="H44:H50" si="3">IF(D44&lt;&gt;0,IF(LEFT(D44,1)&gt;RIGHT(D44,1),2,IF(LEFT(D44,1)=RIGHT(D44,1),1,0)),0)+IF(E44&lt;&gt;0,IF(LEFT(E44,1)&gt;RIGHT(E44,1),2,IF(LEFT(E44,1)=RIGHT(E44,1),1,0)),0)+IF(F44&lt;&gt;0,IF(LEFT(F44,1)&gt;RIGHT(F44,1),2,IF(LEFT(F44,1)=RIGHT(F44,1),1,0)),0)+IF(G44&lt;&gt;0,IF(LEFT(G44,1)&gt;RIGHT(G44,1),2,IF(LEFT(G44,1)=RIGHT(G44,1),1,0)),0)</f>
        <v>0</v>
      </c>
      <c r="I44" s="89">
        <f>'Wettkampftag 1'!AB46</f>
        <v>0</v>
      </c>
      <c r="J44" s="89">
        <f>'Wettkampftag 2'!AB47</f>
        <v>0</v>
      </c>
      <c r="K44" s="89">
        <f>'Wettkampftag 3'!AB47</f>
        <v>0</v>
      </c>
      <c r="L44" s="89">
        <f>'Wettkampftag 4'!AB47</f>
        <v>0</v>
      </c>
      <c r="M44" s="91"/>
    </row>
    <row r="45" spans="1:29" ht="20">
      <c r="A45" s="44">
        <f>Basics!B30</f>
        <v>2</v>
      </c>
      <c r="B45" s="190" t="str">
        <f>Basics!C30</f>
        <v>NN</v>
      </c>
      <c r="C45" s="190"/>
      <c r="D45" s="46">
        <f>IF($B45='Wettkampftag 1'!$B$4,'Wettkampftag 1'!$B$7,IF($B45='Wettkampftag 1'!$B$10,'Wettkampftag 1'!$B$13,IF($B45='Wettkampftag 1'!$B$16,'Wettkampftag 1'!$B$19,IF($B45='Wettkampftag 1'!$B$22,'Wettkampftag 1'!$B$25,IF($B45='Wettkampftag 1'!$B$28,'Wettkampftag 1'!$B$31,IF($B45='Wettkampftag 1'!$B$34,'Wettkampftag 1'!$B$37,IF($B45='Wettkampftag 1'!$B$40,'Wettkampftag 1'!$B$43,0)))))))</f>
        <v>0</v>
      </c>
      <c r="E45" s="46">
        <f>IF($B45='Wettkampftag 2'!$B$4,'Wettkampftag 2'!$B$7,IF($B45='Wettkampftag 2'!$B$10,'Wettkampftag 2'!$B$13,IF($B45='Wettkampftag 2'!$B$16,'Wettkampftag 2'!$B$19,IF($B45='Wettkampftag 2'!$B$22,'Wettkampftag 2'!$B$25,IF($B45='Wettkampftag 2'!$B$28,'Wettkampftag 2'!$B$31,IF($B45='Wettkampftag 2'!$B$34,'Wettkampftag 2'!$B$37,IF($B45='Wettkampftag 2'!$B$40,'Wettkampftag 2'!$B$43,0)))))))</f>
        <v>0</v>
      </c>
      <c r="F45" s="46">
        <f>IF($B45='Wettkampftag 3'!$B$4,'Wettkampftag 3'!$B$7,IF($B45='Wettkampftag 3'!$B$10,'Wettkampftag 3'!$B$13,IF($B45='Wettkampftag 3'!$B$16,'Wettkampftag 3'!$B$19,IF($B45='Wettkampftag 3'!$B$22,'Wettkampftag 3'!$B$25,IF($B45='Wettkampftag 3'!$B$28,'Wettkampftag 3'!$B$31,IF($B45='Wettkampftag 3'!$B$34,'Wettkampftag 3'!$B$37,IF($B45='Wettkampftag 3'!$B$40,'Wettkampftag 3'!$B$43,0)))))))</f>
        <v>0</v>
      </c>
      <c r="G45" s="46">
        <f>IF($B45='Wettkampftag 4'!$B$4,'Wettkampftag 4'!$B$7,IF($B45='Wettkampftag 4'!$B$10,'Wettkampftag 4'!$B$13,IF($B45='Wettkampftag 4'!$B$16,'Wettkampftag 4'!$B$19,IF($B45='Wettkampftag 4'!$B$22,'Wettkampftag 4'!$B$25,IF($B45='Wettkampftag 4'!$B$28,'Wettkampftag 4'!$B$31,IF($B45='Wettkampftag 4'!$B$34,'Wettkampftag 4'!$B$37,IF($B45='Wettkampftag 4'!$B$40,'Wettkampftag 4'!$B$43,0)))))))</f>
        <v>0</v>
      </c>
      <c r="H45" s="101">
        <f t="shared" si="3"/>
        <v>0</v>
      </c>
      <c r="I45" s="89">
        <f>'Wettkampftag 1'!AB47</f>
        <v>0</v>
      </c>
      <c r="J45" s="89">
        <f>'Wettkampftag 2'!AB48</f>
        <v>0</v>
      </c>
      <c r="K45" s="89">
        <f>'Wettkampftag 3'!AB48</f>
        <v>0</v>
      </c>
      <c r="L45" s="89">
        <f>'Wettkampftag 4'!AB48</f>
        <v>0</v>
      </c>
    </row>
    <row r="46" spans="1:29" ht="20">
      <c r="A46" s="44">
        <f>Basics!B31</f>
        <v>3</v>
      </c>
      <c r="B46" s="190" t="str">
        <f>Basics!C31</f>
        <v>NN</v>
      </c>
      <c r="C46" s="190"/>
      <c r="D46" s="46">
        <f>IF($B46='Wettkampftag 1'!$B$4,'Wettkampftag 1'!$B$7,IF($B46='Wettkampftag 1'!$B$10,'Wettkampftag 1'!$B$13,IF($B46='Wettkampftag 1'!$B$16,'Wettkampftag 1'!$B$19,IF($B46='Wettkampftag 1'!$B$22,'Wettkampftag 1'!$B$25,IF($B46='Wettkampftag 1'!$B$28,'Wettkampftag 1'!$B$31,IF($B46='Wettkampftag 1'!$B$34,'Wettkampftag 1'!$B$37,IF($B46='Wettkampftag 1'!$B$40,'Wettkampftag 1'!$B$43,0)))))))</f>
        <v>0</v>
      </c>
      <c r="E46" s="46">
        <f>IF($B46='Wettkampftag 2'!$B$4,'Wettkampftag 2'!$B$7,IF($B46='Wettkampftag 2'!$B$10,'Wettkampftag 2'!$B$13,IF($B46='Wettkampftag 2'!$B$16,'Wettkampftag 2'!$B$19,IF($B46='Wettkampftag 2'!$B$22,'Wettkampftag 2'!$B$25,IF($B46='Wettkampftag 2'!$B$28,'Wettkampftag 2'!$B$31,IF($B46='Wettkampftag 2'!$B$34,'Wettkampftag 2'!$B$37,IF($B46='Wettkampftag 2'!$B$40,'Wettkampftag 2'!$B$43,0)))))))</f>
        <v>0</v>
      </c>
      <c r="F46" s="46">
        <f>IF($B46='Wettkampftag 3'!$B$4,'Wettkampftag 3'!$B$7,IF($B46='Wettkampftag 3'!$B$10,'Wettkampftag 3'!$B$13,IF($B46='Wettkampftag 3'!$B$16,'Wettkampftag 3'!$B$19,IF($B46='Wettkampftag 3'!$B$22,'Wettkampftag 3'!$B$25,IF($B46='Wettkampftag 3'!$B$28,'Wettkampftag 3'!$B$31,IF($B46='Wettkampftag 3'!$B$34,'Wettkampftag 3'!$B$37,IF($B46='Wettkampftag 3'!$B$40,'Wettkampftag 3'!$B$43,0)))))))</f>
        <v>0</v>
      </c>
      <c r="G46" s="46">
        <f>IF($B46='Wettkampftag 4'!$B$4,'Wettkampftag 4'!$B$7,IF($B46='Wettkampftag 4'!$B$10,'Wettkampftag 4'!$B$13,IF($B46='Wettkampftag 4'!$B$16,'Wettkampftag 4'!$B$19,IF($B46='Wettkampftag 4'!$B$22,'Wettkampftag 4'!$B$25,IF($B46='Wettkampftag 4'!$B$28,'Wettkampftag 4'!$B$31,IF($B46='Wettkampftag 4'!$B$34,'Wettkampftag 4'!$B$37,IF($B46='Wettkampftag 4'!$B$40,'Wettkampftag 4'!$B$43,0)))))))</f>
        <v>0</v>
      </c>
      <c r="H46" s="101">
        <f t="shared" si="3"/>
        <v>0</v>
      </c>
      <c r="I46" s="89">
        <f>'Wettkampftag 1'!AB48</f>
        <v>0</v>
      </c>
      <c r="J46" s="89">
        <f>'Wettkampftag 2'!AB49</f>
        <v>0</v>
      </c>
      <c r="K46" s="89">
        <f>'Wettkampftag 3'!AB49</f>
        <v>0</v>
      </c>
      <c r="L46" s="89">
        <f>'Wettkampftag 4'!AB49</f>
        <v>0</v>
      </c>
    </row>
    <row r="47" spans="1:29" ht="20">
      <c r="A47" s="44">
        <f>Basics!B32</f>
        <v>4</v>
      </c>
      <c r="B47" s="190" t="str">
        <f>Basics!C32</f>
        <v>NN</v>
      </c>
      <c r="C47" s="190"/>
      <c r="D47" s="46">
        <f>IF($B47='Wettkampftag 1'!$B$4,'Wettkampftag 1'!$B$7,IF($B47='Wettkampftag 1'!$B$10,'Wettkampftag 1'!$B$13,IF($B47='Wettkampftag 1'!$B$16,'Wettkampftag 1'!$B$19,IF($B47='Wettkampftag 1'!$B$22,'Wettkampftag 1'!$B$25,IF($B47='Wettkampftag 1'!$B$28,'Wettkampftag 1'!$B$31,IF($B47='Wettkampftag 1'!$B$34,'Wettkampftag 1'!$B$37,IF($B47='Wettkampftag 1'!$B$40,'Wettkampftag 1'!$B$43,0)))))))</f>
        <v>0</v>
      </c>
      <c r="E47" s="46">
        <f>IF($B47='Wettkampftag 2'!$B$4,'Wettkampftag 2'!$B$7,IF($B47='Wettkampftag 2'!$B$10,'Wettkampftag 2'!$B$13,IF($B47='Wettkampftag 2'!$B$16,'Wettkampftag 2'!$B$19,IF($B47='Wettkampftag 2'!$B$22,'Wettkampftag 2'!$B$25,IF($B47='Wettkampftag 2'!$B$28,'Wettkampftag 2'!$B$31,IF($B47='Wettkampftag 2'!$B$34,'Wettkampftag 2'!$B$37,IF($B47='Wettkampftag 2'!$B$40,'Wettkampftag 2'!$B$43,0)))))))</f>
        <v>0</v>
      </c>
      <c r="F47" s="46">
        <f>IF($B47='Wettkampftag 3'!$B$4,'Wettkampftag 3'!$B$7,IF($B47='Wettkampftag 3'!$B$10,'Wettkampftag 3'!$B$13,IF($B47='Wettkampftag 3'!$B$16,'Wettkampftag 3'!$B$19,IF($B47='Wettkampftag 3'!$B$22,'Wettkampftag 3'!$B$25,IF($B47='Wettkampftag 3'!$B$28,'Wettkampftag 3'!$B$31,IF($B47='Wettkampftag 3'!$B$34,'Wettkampftag 3'!$B$37,IF($B47='Wettkampftag 3'!$B$40,'Wettkampftag 3'!$B$43,0)))))))</f>
        <v>0</v>
      </c>
      <c r="G47" s="46">
        <f>IF($B47='Wettkampftag 4'!$B$4,'Wettkampftag 4'!$B$7,IF($B47='Wettkampftag 4'!$B$10,'Wettkampftag 4'!$B$13,IF($B47='Wettkampftag 4'!$B$16,'Wettkampftag 4'!$B$19,IF($B47='Wettkampftag 4'!$B$22,'Wettkampftag 4'!$B$25,IF($B47='Wettkampftag 4'!$B$28,'Wettkampftag 4'!$B$31,IF($B47='Wettkampftag 4'!$B$34,'Wettkampftag 4'!$B$37,IF($B47='Wettkampftag 4'!$B$40,'Wettkampftag 4'!$B$43,0)))))))</f>
        <v>0</v>
      </c>
      <c r="H47" s="101">
        <f t="shared" si="3"/>
        <v>0</v>
      </c>
      <c r="I47" s="89">
        <f>'Wettkampftag 1'!AB49</f>
        <v>0</v>
      </c>
      <c r="J47" s="89">
        <f>'Wettkampftag 2'!AB50</f>
        <v>0</v>
      </c>
      <c r="K47" s="89">
        <f>'Wettkampftag 3'!AB50</f>
        <v>0</v>
      </c>
      <c r="L47" s="89">
        <f>'Wettkampftag 4'!AB50</f>
        <v>0</v>
      </c>
    </row>
    <row r="48" spans="1:29" ht="20">
      <c r="A48" s="44">
        <f>Basics!B33</f>
        <v>5</v>
      </c>
      <c r="B48" s="190" t="str">
        <f>Basics!C33</f>
        <v>NN</v>
      </c>
      <c r="C48" s="190"/>
      <c r="D48" s="46">
        <f>IF($B48='Wettkampftag 1'!$B$4,'Wettkampftag 1'!$B$7,IF($B48='Wettkampftag 1'!$B$10,'Wettkampftag 1'!$B$13,IF($B48='Wettkampftag 1'!$B$16,'Wettkampftag 1'!$B$19,IF($B48='Wettkampftag 1'!$B$22,'Wettkampftag 1'!$B$25,IF($B48='Wettkampftag 1'!$B$28,'Wettkampftag 1'!$B$31,IF($B48='Wettkampftag 1'!$B$34,'Wettkampftag 1'!$B$37,IF($B48='Wettkampftag 1'!$B$40,'Wettkampftag 1'!$B$43,0)))))))</f>
        <v>0</v>
      </c>
      <c r="E48" s="46">
        <f>IF($B48='Wettkampftag 2'!$B$4,'Wettkampftag 2'!$B$7,IF($B48='Wettkampftag 2'!$B$10,'Wettkampftag 2'!$B$13,IF($B48='Wettkampftag 2'!$B$16,'Wettkampftag 2'!$B$19,IF($B48='Wettkampftag 2'!$B$22,'Wettkampftag 2'!$B$25,IF($B48='Wettkampftag 2'!$B$28,'Wettkampftag 2'!$B$31,IF($B48='Wettkampftag 2'!$B$34,'Wettkampftag 2'!$B$37,IF($B48='Wettkampftag 2'!$B$40,'Wettkampftag 2'!$B$43,0)))))))</f>
        <v>0</v>
      </c>
      <c r="F48" s="46">
        <f>IF($B48='Wettkampftag 3'!$B$4,'Wettkampftag 3'!$B$7,IF($B48='Wettkampftag 3'!$B$10,'Wettkampftag 3'!$B$13,IF($B48='Wettkampftag 3'!$B$16,'Wettkampftag 3'!$B$19,IF($B48='Wettkampftag 3'!$B$22,'Wettkampftag 3'!$B$25,IF($B48='Wettkampftag 3'!$B$28,'Wettkampftag 3'!$B$31,IF($B48='Wettkampftag 3'!$B$34,'Wettkampftag 3'!$B$37,IF($B48='Wettkampftag 3'!$B$40,'Wettkampftag 3'!$B$43,0)))))))</f>
        <v>0</v>
      </c>
      <c r="G48" s="46">
        <f>IF($B48='Wettkampftag 4'!$B$4,'Wettkampftag 4'!$B$7,IF($B48='Wettkampftag 4'!$B$10,'Wettkampftag 4'!$B$13,IF($B48='Wettkampftag 4'!$B$16,'Wettkampftag 4'!$B$19,IF($B48='Wettkampftag 4'!$B$22,'Wettkampftag 4'!$B$25,IF($B48='Wettkampftag 4'!$B$28,'Wettkampftag 4'!$B$31,IF($B48='Wettkampftag 4'!$B$34,'Wettkampftag 4'!$B$37,IF($B48='Wettkampftag 4'!$B$40,'Wettkampftag 4'!$B$43,0)))))))</f>
        <v>0</v>
      </c>
      <c r="H48" s="101">
        <f t="shared" si="3"/>
        <v>0</v>
      </c>
      <c r="I48" s="89">
        <f>'Wettkampftag 1'!AB50</f>
        <v>0</v>
      </c>
      <c r="J48" s="89">
        <f>'Wettkampftag 2'!AB51</f>
        <v>0</v>
      </c>
      <c r="K48" s="89">
        <f>'Wettkampftag 3'!AB51</f>
        <v>0</v>
      </c>
      <c r="L48" s="89">
        <f>'Wettkampftag 4'!AB51</f>
        <v>0</v>
      </c>
    </row>
    <row r="49" spans="1:36" ht="20">
      <c r="A49" s="44">
        <f>Basics!B34</f>
        <v>6</v>
      </c>
      <c r="B49" s="190" t="str">
        <f>Basics!C34</f>
        <v>NN</v>
      </c>
      <c r="C49" s="190"/>
      <c r="D49" s="46">
        <f>IF($B49='Wettkampftag 1'!$B$4,'Wettkampftag 1'!$B$7,IF($B49='Wettkampftag 1'!$B$10,'Wettkampftag 1'!$B$13,IF($B49='Wettkampftag 1'!$B$16,'Wettkampftag 1'!$B$19,IF($B49='Wettkampftag 1'!$B$22,'Wettkampftag 1'!$B$25,IF($B49='Wettkampftag 1'!$B$28,'Wettkampftag 1'!$B$31,IF($B49='Wettkampftag 1'!$B$34,'Wettkampftag 1'!$B$37,IF($B49='Wettkampftag 1'!$B$40,'Wettkampftag 1'!$B$43,0)))))))</f>
        <v>0</v>
      </c>
      <c r="E49" s="46">
        <f>IF($B49='Wettkampftag 2'!$B$4,'Wettkampftag 2'!$B$7,IF($B49='Wettkampftag 2'!$B$10,'Wettkampftag 2'!$B$13,IF($B49='Wettkampftag 2'!$B$16,'Wettkampftag 2'!$B$19,IF($B49='Wettkampftag 2'!$B$22,'Wettkampftag 2'!$B$25,IF($B49='Wettkampftag 2'!$B$28,'Wettkampftag 2'!$B$31,IF($B49='Wettkampftag 2'!$B$34,'Wettkampftag 2'!$B$37,IF($B49='Wettkampftag 2'!$B$40,'Wettkampftag 2'!$B$43,0)))))))</f>
        <v>0</v>
      </c>
      <c r="F49" s="46">
        <f>IF($B49='Wettkampftag 3'!$B$4,'Wettkampftag 3'!$B$7,IF($B49='Wettkampftag 3'!$B$10,'Wettkampftag 3'!$B$13,IF($B49='Wettkampftag 3'!$B$16,'Wettkampftag 3'!$B$19,IF($B49='Wettkampftag 3'!$B$22,'Wettkampftag 3'!$B$25,IF($B49='Wettkampftag 3'!$B$28,'Wettkampftag 3'!$B$31,IF($B49='Wettkampftag 3'!$B$34,'Wettkampftag 3'!$B$37,IF($B49='Wettkampftag 3'!$B$40,'Wettkampftag 3'!$B$43,0)))))))</f>
        <v>0</v>
      </c>
      <c r="G49" s="46">
        <f>IF($B49='Wettkampftag 4'!$B$4,'Wettkampftag 4'!$B$7,IF($B49='Wettkampftag 4'!$B$10,'Wettkampftag 4'!$B$13,IF($B49='Wettkampftag 4'!$B$16,'Wettkampftag 4'!$B$19,IF($B49='Wettkampftag 4'!$B$22,'Wettkampftag 4'!$B$25,IF($B49='Wettkampftag 4'!$B$28,'Wettkampftag 4'!$B$31,IF($B49='Wettkampftag 4'!$B$34,'Wettkampftag 4'!$B$37,IF($B49='Wettkampftag 4'!$B$40,'Wettkampftag 4'!$B$43,0)))))))</f>
        <v>0</v>
      </c>
      <c r="H49" s="101">
        <f t="shared" si="3"/>
        <v>0</v>
      </c>
      <c r="I49" s="89">
        <f>'Wettkampftag 1'!AB51</f>
        <v>0</v>
      </c>
      <c r="J49" s="89">
        <f>'Wettkampftag 2'!AB52</f>
        <v>0</v>
      </c>
      <c r="K49" s="89">
        <f>'Wettkampftag 3'!AB52</f>
        <v>0</v>
      </c>
      <c r="L49" s="89">
        <f>'Wettkampftag 4'!AB52</f>
        <v>0</v>
      </c>
    </row>
    <row r="50" spans="1:36" ht="20">
      <c r="A50" s="61">
        <f>Basics!B35</f>
        <v>7</v>
      </c>
      <c r="B50" s="191" t="str">
        <f>Basics!C35</f>
        <v>NN</v>
      </c>
      <c r="C50" s="191"/>
      <c r="D50" s="46">
        <f>IF($B50='Wettkampftag 1'!$B$4,'Wettkampftag 1'!$B$7,IF($B50='Wettkampftag 1'!$B$10,'Wettkampftag 1'!$B$13,IF($B50='Wettkampftag 1'!$B$16,'Wettkampftag 1'!$B$19,IF($B50='Wettkampftag 1'!$B$22,'Wettkampftag 1'!$B$25,IF($B50='Wettkampftag 1'!$B$28,'Wettkampftag 1'!$B$31,IF($B50='Wettkampftag 1'!$B$34,'Wettkampftag 1'!$B$37,IF($B50='Wettkampftag 1'!$B$40,'Wettkampftag 1'!$B$43,0)))))))</f>
        <v>0</v>
      </c>
      <c r="E50" s="46">
        <f>IF($B50='Wettkampftag 2'!$B$4,'Wettkampftag 2'!$B$7,IF($B50='Wettkampftag 2'!$B$10,'Wettkampftag 2'!$B$13,IF($B50='Wettkampftag 2'!$B$16,'Wettkampftag 2'!$B$19,IF($B50='Wettkampftag 2'!$B$22,'Wettkampftag 2'!$B$25,IF($B50='Wettkampftag 2'!$B$28,'Wettkampftag 2'!$B$31,IF($B50='Wettkampftag 2'!$B$34,'Wettkampftag 2'!$B$37,IF($B50='Wettkampftag 2'!$B$40,'Wettkampftag 2'!$B$43,0)))))))</f>
        <v>0</v>
      </c>
      <c r="F50" s="46">
        <f>IF($B50='Wettkampftag 3'!$B$4,'Wettkampftag 3'!$B$7,IF($B50='Wettkampftag 3'!$B$10,'Wettkampftag 3'!$B$13,IF($B50='Wettkampftag 3'!$B$16,'Wettkampftag 3'!$B$19,IF($B50='Wettkampftag 3'!$B$22,'Wettkampftag 3'!$B$25,IF($B50='Wettkampftag 3'!$B$28,'Wettkampftag 3'!$B$31,IF($B50='Wettkampftag 3'!$B$34,'Wettkampftag 3'!$B$37,IF($B50='Wettkampftag 3'!$B$40,'Wettkampftag 3'!$B$43,0)))))))</f>
        <v>0</v>
      </c>
      <c r="G50" s="46">
        <f>IF($B50='Wettkampftag 4'!$B$4,'Wettkampftag 4'!$B$7,IF($B50='Wettkampftag 4'!$B$10,'Wettkampftag 4'!$B$13,IF($B50='Wettkampftag 4'!$B$16,'Wettkampftag 4'!$B$19,IF($B50='Wettkampftag 4'!$B$22,'Wettkampftag 4'!$B$25,IF($B50='Wettkampftag 4'!$B$28,'Wettkampftag 4'!$B$31,IF($B50='Wettkampftag 4'!$B$34,'Wettkampftag 4'!$B$37,IF($B50='Wettkampftag 4'!$B$40,'Wettkampftag 4'!$B$43,0)))))))</f>
        <v>0</v>
      </c>
      <c r="H50" s="101">
        <f t="shared" si="3"/>
        <v>0</v>
      </c>
      <c r="I50" s="89">
        <f>'Wettkampftag 1'!AB52</f>
        <v>0</v>
      </c>
      <c r="J50" s="89">
        <f>'Wettkampftag 2'!AB53</f>
        <v>0</v>
      </c>
      <c r="K50" s="89">
        <f>'Wettkampftag 3'!AB53</f>
        <v>0</v>
      </c>
      <c r="L50" s="89">
        <f>'Wettkampftag 4'!AB53</f>
        <v>0</v>
      </c>
    </row>
    <row r="51" spans="1:36" ht="11.4" customHeight="1">
      <c r="C51" s="15"/>
      <c r="D51" s="15"/>
      <c r="E51" s="15"/>
      <c r="F51" s="15"/>
      <c r="G51" s="15"/>
      <c r="H51" s="15"/>
      <c r="I51" s="15"/>
      <c r="J51" s="15"/>
      <c r="K51" s="16" t="e">
        <f>K50+K44+K38+K32+K22+K16+K6</f>
        <v>#VALUE!</v>
      </c>
      <c r="L51" s="16"/>
      <c r="M51" s="16" t="e">
        <f>M50+M44+M38+M32+M22+M16+M6</f>
        <v>#VALUE!</v>
      </c>
      <c r="N51" s="15"/>
      <c r="X51" s="129" t="s">
        <v>32</v>
      </c>
      <c r="Y51" s="129"/>
      <c r="Z51" s="129"/>
      <c r="AA51" s="129"/>
      <c r="AB51" s="129"/>
      <c r="AC51" s="129"/>
      <c r="AD51" s="129"/>
      <c r="AJ51"/>
    </row>
    <row r="53" spans="1:36">
      <c r="I53" s="102"/>
    </row>
  </sheetData>
  <mergeCells count="101">
    <mergeCell ref="AB38:AC38"/>
    <mergeCell ref="AB39:AC39"/>
    <mergeCell ref="AB40:AC40"/>
    <mergeCell ref="AB41:AC41"/>
    <mergeCell ref="O38:R38"/>
    <mergeCell ref="O39:R39"/>
    <mergeCell ref="O40:R40"/>
    <mergeCell ref="W37:X37"/>
    <mergeCell ref="W38:X38"/>
    <mergeCell ref="W39:X39"/>
    <mergeCell ref="W40:X40"/>
    <mergeCell ref="A1:AD1"/>
    <mergeCell ref="N2:P2"/>
    <mergeCell ref="AH2:AJ2"/>
    <mergeCell ref="A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R16"/>
    <mergeCell ref="S15:S16"/>
    <mergeCell ref="AB15:AB16"/>
    <mergeCell ref="AC15:AC16"/>
    <mergeCell ref="T15:T16"/>
    <mergeCell ref="U15:U16"/>
    <mergeCell ref="V15:V16"/>
    <mergeCell ref="W15:W16"/>
    <mergeCell ref="X15:X16"/>
    <mergeCell ref="AD15:AD16"/>
    <mergeCell ref="A30:C31"/>
    <mergeCell ref="D30:D31"/>
    <mergeCell ref="E30:E31"/>
    <mergeCell ref="F30:F31"/>
    <mergeCell ref="G30:H31"/>
    <mergeCell ref="J30:K31"/>
    <mergeCell ref="L30:L31"/>
    <mergeCell ref="W30:X30"/>
    <mergeCell ref="AB30:AC30"/>
    <mergeCell ref="O31:R31"/>
    <mergeCell ref="W31:X31"/>
    <mergeCell ref="AB31:AC31"/>
    <mergeCell ref="Y15:Y16"/>
    <mergeCell ref="Z15:Z16"/>
    <mergeCell ref="AA15:AA16"/>
    <mergeCell ref="O32:R32"/>
    <mergeCell ref="W32:X32"/>
    <mergeCell ref="AB32:AC32"/>
    <mergeCell ref="A33:C34"/>
    <mergeCell ref="D33:D34"/>
    <mergeCell ref="E33:E34"/>
    <mergeCell ref="F33:F34"/>
    <mergeCell ref="G33:H34"/>
    <mergeCell ref="J33:K34"/>
    <mergeCell ref="L33:L34"/>
    <mergeCell ref="O33:R33"/>
    <mergeCell ref="W33:X33"/>
    <mergeCell ref="AB33:AC33"/>
    <mergeCell ref="O34:R34"/>
    <mergeCell ref="W34:X34"/>
    <mergeCell ref="AB34:AC34"/>
    <mergeCell ref="O35:R35"/>
    <mergeCell ref="W35:X35"/>
    <mergeCell ref="AB35:AC35"/>
    <mergeCell ref="B36:B37"/>
    <mergeCell ref="C36:D37"/>
    <mergeCell ref="F36:F37"/>
    <mergeCell ref="G36:H37"/>
    <mergeCell ref="J36:K37"/>
    <mergeCell ref="L36:L37"/>
    <mergeCell ref="O36:R36"/>
    <mergeCell ref="W36:X36"/>
    <mergeCell ref="AB36:AC36"/>
    <mergeCell ref="O37:R37"/>
    <mergeCell ref="AB37:AC37"/>
    <mergeCell ref="B45:C45"/>
    <mergeCell ref="B46:C46"/>
    <mergeCell ref="B47:C47"/>
    <mergeCell ref="B48:C48"/>
    <mergeCell ref="B49:C49"/>
    <mergeCell ref="B50:C50"/>
    <mergeCell ref="X51:AD51"/>
    <mergeCell ref="B39:B40"/>
    <mergeCell ref="C39:D40"/>
    <mergeCell ref="F39:F40"/>
    <mergeCell ref="G39:H40"/>
    <mergeCell ref="B42:C42"/>
    <mergeCell ref="D42:G42"/>
    <mergeCell ref="I42:L42"/>
    <mergeCell ref="B43:C43"/>
    <mergeCell ref="B44:C44"/>
  </mergeCells>
  <conditionalFormatting sqref="C19:AD28 C4:AD13">
    <cfRule type="cellIs" dxfId="1207" priority="2" operator="equal">
      <formula>0</formula>
    </cfRule>
  </conditionalFormatting>
  <conditionalFormatting sqref="C15">
    <cfRule type="cellIs" dxfId="1206" priority="3" operator="between">
      <formula>1</formula>
      <formula>7</formula>
    </cfRule>
    <cfRule type="cellIs" dxfId="1205" priority="4" operator="equal">
      <formula>7.25</formula>
    </cfRule>
    <cfRule type="cellIs" dxfId="1204" priority="5" operator="equal">
      <formula>7.5</formula>
    </cfRule>
    <cfRule type="cellIs" dxfId="1203" priority="6" operator="equal">
      <formula>7.75</formula>
    </cfRule>
    <cfRule type="cellIs" dxfId="1202" priority="7" operator="equal">
      <formula>8</formula>
    </cfRule>
    <cfRule type="cellIs" dxfId="1201" priority="8" operator="equal">
      <formula>8.25</formula>
    </cfRule>
    <cfRule type="cellIs" dxfId="1200" priority="9" operator="equal">
      <formula>8.5</formula>
    </cfRule>
    <cfRule type="cellIs" dxfId="1199" priority="10" operator="equal">
      <formula>8.75</formula>
    </cfRule>
    <cfRule type="cellIs" dxfId="1198" priority="11" operator="equal">
      <formula>9</formula>
    </cfRule>
    <cfRule type="cellIs" dxfId="1197" priority="12" operator="equal">
      <formula>9.25</formula>
    </cfRule>
    <cfRule type="cellIs" dxfId="1196" priority="13" operator="greaterThanOrEqual">
      <formula>9.5</formula>
    </cfRule>
    <cfRule type="cellIs" dxfId="1195" priority="14" operator="equal">
      <formula>7</formula>
    </cfRule>
    <cfRule type="cellIs" dxfId="1194" priority="15" operator="between">
      <formula>7</formula>
      <formula>7.25</formula>
    </cfRule>
    <cfRule type="cellIs" dxfId="1193" priority="16" operator="between">
      <formula>7.25</formula>
      <formula>7.5</formula>
    </cfRule>
    <cfRule type="cellIs" dxfId="1192" priority="17" operator="between">
      <formula>7.5</formula>
      <formula>7.75</formula>
    </cfRule>
    <cfRule type="cellIs" dxfId="1191" priority="18" operator="between">
      <formula>7.75</formula>
      <formula>8</formula>
    </cfRule>
    <cfRule type="cellIs" dxfId="1190" priority="19" operator="between">
      <formula>8</formula>
      <formula>8.25</formula>
    </cfRule>
    <cfRule type="cellIs" dxfId="1189" priority="20" operator="between">
      <formula>8.25</formula>
      <formula>8.5</formula>
    </cfRule>
    <cfRule type="cellIs" dxfId="1188" priority="21" operator="between">
      <formula>8.5</formula>
      <formula>8.75</formula>
    </cfRule>
    <cfRule type="cellIs" dxfId="1187" priority="22" operator="between">
      <formula>8.75</formula>
      <formula>9</formula>
    </cfRule>
    <cfRule type="cellIs" dxfId="1186" priority="23" operator="between">
      <formula>9</formula>
      <formula>9.25</formula>
    </cfRule>
    <cfRule type="cellIs" dxfId="1185" priority="24" operator="between">
      <formula>9.25</formula>
      <formula>9.5</formula>
    </cfRule>
    <cfRule type="cellIs" dxfId="1184" priority="25" operator="lessThan">
      <formula>1</formula>
    </cfRule>
  </conditionalFormatting>
  <conditionalFormatting sqref="D15">
    <cfRule type="cellIs" dxfId="1183" priority="26" operator="between">
      <formula>1</formula>
      <formula>7</formula>
    </cfRule>
    <cfRule type="cellIs" dxfId="1182" priority="27" operator="equal">
      <formula>7.25</formula>
    </cfRule>
    <cfRule type="cellIs" dxfId="1181" priority="28" operator="equal">
      <formula>7.5</formula>
    </cfRule>
    <cfRule type="cellIs" dxfId="1180" priority="29" operator="equal">
      <formula>7.75</formula>
    </cfRule>
    <cfRule type="cellIs" dxfId="1179" priority="30" operator="equal">
      <formula>8</formula>
    </cfRule>
    <cfRule type="cellIs" dxfId="1178" priority="31" operator="equal">
      <formula>8.25</formula>
    </cfRule>
    <cfRule type="cellIs" dxfId="1177" priority="32" operator="equal">
      <formula>8.5</formula>
    </cfRule>
    <cfRule type="cellIs" dxfId="1176" priority="33" operator="equal">
      <formula>8.75</formula>
    </cfRule>
    <cfRule type="cellIs" dxfId="1175" priority="34" operator="equal">
      <formula>9</formula>
    </cfRule>
    <cfRule type="cellIs" dxfId="1174" priority="35" operator="equal">
      <formula>9.25</formula>
    </cfRule>
    <cfRule type="cellIs" dxfId="1173" priority="36" operator="greaterThanOrEqual">
      <formula>9.5</formula>
    </cfRule>
    <cfRule type="cellIs" dxfId="1172" priority="37" operator="equal">
      <formula>7</formula>
    </cfRule>
    <cfRule type="cellIs" dxfId="1171" priority="38" operator="between">
      <formula>7</formula>
      <formula>7.25</formula>
    </cfRule>
    <cfRule type="cellIs" dxfId="1170" priority="39" operator="between">
      <formula>7.25</formula>
      <formula>7.5</formula>
    </cfRule>
    <cfRule type="cellIs" dxfId="1169" priority="40" operator="between">
      <formula>7.5</formula>
      <formula>7.75</formula>
    </cfRule>
    <cfRule type="cellIs" dxfId="1168" priority="41" operator="between">
      <formula>7.75</formula>
      <formula>8</formula>
    </cfRule>
    <cfRule type="cellIs" dxfId="1167" priority="42" operator="between">
      <formula>8</formula>
      <formula>8.25</formula>
    </cfRule>
    <cfRule type="cellIs" dxfId="1166" priority="43" operator="between">
      <formula>8.25</formula>
      <formula>8.5</formula>
    </cfRule>
    <cfRule type="cellIs" dxfId="1165" priority="44" operator="between">
      <formula>8.5</formula>
      <formula>8.75</formula>
    </cfRule>
    <cfRule type="cellIs" dxfId="1164" priority="45" operator="between">
      <formula>8.75</formula>
      <formula>9</formula>
    </cfRule>
    <cfRule type="cellIs" dxfId="1163" priority="46" operator="between">
      <formula>9</formula>
      <formula>9.25</formula>
    </cfRule>
    <cfRule type="cellIs" dxfId="1162" priority="47" operator="between">
      <formula>9.25</formula>
      <formula>9.5</formula>
    </cfRule>
    <cfRule type="cellIs" dxfId="1161" priority="48" operator="lessThan">
      <formula>1</formula>
    </cfRule>
  </conditionalFormatting>
  <conditionalFormatting sqref="E15">
    <cfRule type="cellIs" dxfId="1160" priority="49" operator="between">
      <formula>1</formula>
      <formula>7</formula>
    </cfRule>
    <cfRule type="cellIs" dxfId="1159" priority="50" operator="equal">
      <formula>7.25</formula>
    </cfRule>
    <cfRule type="cellIs" dxfId="1158" priority="51" operator="equal">
      <formula>7.5</formula>
    </cfRule>
    <cfRule type="cellIs" dxfId="1157" priority="52" operator="equal">
      <formula>7.75</formula>
    </cfRule>
    <cfRule type="cellIs" dxfId="1156" priority="53" operator="equal">
      <formula>8</formula>
    </cfRule>
    <cfRule type="cellIs" dxfId="1155" priority="54" operator="equal">
      <formula>8.25</formula>
    </cfRule>
    <cfRule type="cellIs" dxfId="1154" priority="55" operator="equal">
      <formula>8.5</formula>
    </cfRule>
    <cfRule type="cellIs" dxfId="1153" priority="56" operator="equal">
      <formula>8.75</formula>
    </cfRule>
    <cfRule type="cellIs" dxfId="1152" priority="57" operator="equal">
      <formula>9</formula>
    </cfRule>
    <cfRule type="cellIs" dxfId="1151" priority="58" operator="equal">
      <formula>9.25</formula>
    </cfRule>
    <cfRule type="cellIs" dxfId="1150" priority="59" operator="greaterThanOrEqual">
      <formula>9.5</formula>
    </cfRule>
    <cfRule type="cellIs" dxfId="1149" priority="60" operator="equal">
      <formula>7</formula>
    </cfRule>
    <cfRule type="cellIs" dxfId="1148" priority="61" operator="between">
      <formula>7</formula>
      <formula>7.25</formula>
    </cfRule>
    <cfRule type="cellIs" dxfId="1147" priority="62" operator="between">
      <formula>7.25</formula>
      <formula>7.5</formula>
    </cfRule>
    <cfRule type="cellIs" dxfId="1146" priority="63" operator="between">
      <formula>7.5</formula>
      <formula>7.75</formula>
    </cfRule>
    <cfRule type="cellIs" dxfId="1145" priority="64" operator="between">
      <formula>7.75</formula>
      <formula>8</formula>
    </cfRule>
    <cfRule type="cellIs" dxfId="1144" priority="65" operator="between">
      <formula>8</formula>
      <formula>8.25</formula>
    </cfRule>
    <cfRule type="cellIs" dxfId="1143" priority="66" operator="between">
      <formula>8.25</formula>
      <formula>8.5</formula>
    </cfRule>
    <cfRule type="cellIs" dxfId="1142" priority="67" operator="between">
      <formula>8.5</formula>
      <formula>8.75</formula>
    </cfRule>
    <cfRule type="cellIs" dxfId="1141" priority="68" operator="between">
      <formula>8.75</formula>
      <formula>9</formula>
    </cfRule>
    <cfRule type="cellIs" dxfId="1140" priority="69" operator="between">
      <formula>9</formula>
      <formula>9.25</formula>
    </cfRule>
    <cfRule type="cellIs" dxfId="1139" priority="70" operator="between">
      <formula>9.25</formula>
      <formula>9.5</formula>
    </cfRule>
    <cfRule type="cellIs" dxfId="1138" priority="71" operator="lessThan">
      <formula>1</formula>
    </cfRule>
  </conditionalFormatting>
  <conditionalFormatting sqref="F15">
    <cfRule type="cellIs" dxfId="1137" priority="72" operator="between">
      <formula>1</formula>
      <formula>7</formula>
    </cfRule>
    <cfRule type="cellIs" dxfId="1136" priority="73" operator="equal">
      <formula>7.25</formula>
    </cfRule>
    <cfRule type="cellIs" dxfId="1135" priority="74" operator="equal">
      <formula>7.5</formula>
    </cfRule>
    <cfRule type="cellIs" dxfId="1134" priority="75" operator="equal">
      <formula>7.75</formula>
    </cfRule>
    <cfRule type="cellIs" dxfId="1133" priority="76" operator="equal">
      <formula>8</formula>
    </cfRule>
    <cfRule type="cellIs" dxfId="1132" priority="77" operator="equal">
      <formula>8.25</formula>
    </cfRule>
    <cfRule type="cellIs" dxfId="1131" priority="78" operator="equal">
      <formula>8.5</formula>
    </cfRule>
    <cfRule type="cellIs" dxfId="1130" priority="79" operator="equal">
      <formula>8.75</formula>
    </cfRule>
    <cfRule type="cellIs" dxfId="1129" priority="80" operator="equal">
      <formula>9</formula>
    </cfRule>
    <cfRule type="cellIs" dxfId="1128" priority="81" operator="equal">
      <formula>9.25</formula>
    </cfRule>
    <cfRule type="cellIs" dxfId="1127" priority="82" operator="greaterThanOrEqual">
      <formula>9.5</formula>
    </cfRule>
    <cfRule type="cellIs" dxfId="1126" priority="83" operator="equal">
      <formula>7</formula>
    </cfRule>
    <cfRule type="cellIs" dxfId="1125" priority="84" operator="between">
      <formula>7</formula>
      <formula>7.25</formula>
    </cfRule>
    <cfRule type="cellIs" dxfId="1124" priority="85" operator="between">
      <formula>7.25</formula>
      <formula>7.5</formula>
    </cfRule>
    <cfRule type="cellIs" dxfId="1123" priority="86" operator="between">
      <formula>7.5</formula>
      <formula>7.75</formula>
    </cfRule>
    <cfRule type="cellIs" dxfId="1122" priority="87" operator="between">
      <formula>7.75</formula>
      <formula>8</formula>
    </cfRule>
    <cfRule type="cellIs" dxfId="1121" priority="88" operator="between">
      <formula>8</formula>
      <formula>8.25</formula>
    </cfRule>
    <cfRule type="cellIs" dxfId="1120" priority="89" operator="between">
      <formula>8.25</formula>
      <formula>8.5</formula>
    </cfRule>
    <cfRule type="cellIs" dxfId="1119" priority="90" operator="between">
      <formula>8.5</formula>
      <formula>8.75</formula>
    </cfRule>
    <cfRule type="cellIs" dxfId="1118" priority="91" operator="between">
      <formula>8.75</formula>
      <formula>9</formula>
    </cfRule>
    <cfRule type="cellIs" dxfId="1117" priority="92" operator="between">
      <formula>9</formula>
      <formula>9.25</formula>
    </cfRule>
    <cfRule type="cellIs" dxfId="1116" priority="93" operator="between">
      <formula>9.25</formula>
      <formula>9.5</formula>
    </cfRule>
    <cfRule type="cellIs" dxfId="1115" priority="94" operator="lessThan">
      <formula>1</formula>
    </cfRule>
  </conditionalFormatting>
  <conditionalFormatting sqref="G15">
    <cfRule type="cellIs" dxfId="1114" priority="95" operator="between">
      <formula>1</formula>
      <formula>7</formula>
    </cfRule>
    <cfRule type="cellIs" dxfId="1113" priority="96" operator="equal">
      <formula>7.25</formula>
    </cfRule>
    <cfRule type="cellIs" dxfId="1112" priority="97" operator="equal">
      <formula>7.5</formula>
    </cfRule>
    <cfRule type="cellIs" dxfId="1111" priority="98" operator="equal">
      <formula>7.75</formula>
    </cfRule>
    <cfRule type="cellIs" dxfId="1110" priority="99" operator="equal">
      <formula>8</formula>
    </cfRule>
    <cfRule type="cellIs" dxfId="1109" priority="100" operator="equal">
      <formula>8.25</formula>
    </cfRule>
    <cfRule type="cellIs" dxfId="1108" priority="101" operator="equal">
      <formula>8.5</formula>
    </cfRule>
    <cfRule type="cellIs" dxfId="1107" priority="102" operator="equal">
      <formula>8.75</formula>
    </cfRule>
    <cfRule type="cellIs" dxfId="1106" priority="103" operator="equal">
      <formula>9</formula>
    </cfRule>
    <cfRule type="cellIs" dxfId="1105" priority="104" operator="equal">
      <formula>9.25</formula>
    </cfRule>
    <cfRule type="cellIs" dxfId="1104" priority="105" operator="greaterThanOrEqual">
      <formula>9.5</formula>
    </cfRule>
    <cfRule type="cellIs" dxfId="1103" priority="106" operator="equal">
      <formula>7</formula>
    </cfRule>
    <cfRule type="cellIs" dxfId="1102" priority="107" operator="between">
      <formula>7</formula>
      <formula>7.25</formula>
    </cfRule>
    <cfRule type="cellIs" dxfId="1101" priority="108" operator="between">
      <formula>7.25</formula>
      <formula>7.5</formula>
    </cfRule>
    <cfRule type="cellIs" dxfId="1100" priority="109" operator="between">
      <formula>7.5</formula>
      <formula>7.75</formula>
    </cfRule>
    <cfRule type="cellIs" dxfId="1099" priority="110" operator="between">
      <formula>7.75</formula>
      <formula>8</formula>
    </cfRule>
    <cfRule type="cellIs" dxfId="1098" priority="111" operator="between">
      <formula>8</formula>
      <formula>8.25</formula>
    </cfRule>
    <cfRule type="cellIs" dxfId="1097" priority="112" operator="between">
      <formula>8.25</formula>
      <formula>8.5</formula>
    </cfRule>
    <cfRule type="cellIs" dxfId="1096" priority="113" operator="between">
      <formula>8.5</formula>
      <formula>8.75</formula>
    </cfRule>
    <cfRule type="cellIs" dxfId="1095" priority="114" operator="between">
      <formula>8.75</formula>
      <formula>9</formula>
    </cfRule>
    <cfRule type="cellIs" dxfId="1094" priority="115" operator="between">
      <formula>9</formula>
      <formula>9.25</formula>
    </cfRule>
    <cfRule type="cellIs" dxfId="1093" priority="116" operator="between">
      <formula>9.25</formula>
      <formula>9.5</formula>
    </cfRule>
    <cfRule type="cellIs" dxfId="1092" priority="117" operator="lessThan">
      <formula>1</formula>
    </cfRule>
  </conditionalFormatting>
  <conditionalFormatting sqref="D44:G50">
    <cfRule type="cellIs" dxfId="1091" priority="118" operator="equal">
      <formula>"6:0"</formula>
    </cfRule>
    <cfRule type="cellIs" dxfId="1090" priority="119" operator="equal">
      <formula>"6:2"</formula>
    </cfRule>
    <cfRule type="cellIs" dxfId="1089" priority="120" operator="equal">
      <formula>"6:4"</formula>
    </cfRule>
    <cfRule type="cellIs" dxfId="1088" priority="121" operator="equal">
      <formula>"7:1"</formula>
    </cfRule>
    <cfRule type="cellIs" dxfId="1087" priority="122" operator="equal">
      <formula>"7:3"</formula>
    </cfRule>
    <cfRule type="cellIs" dxfId="1086" priority="123" operator="equal">
      <formula>"5:5"</formula>
    </cfRule>
    <cfRule type="cellIs" dxfId="1085" priority="124" operator="equal">
      <formula>"0:6"</formula>
    </cfRule>
    <cfRule type="cellIs" dxfId="1084" priority="125" operator="equal">
      <formula>"2:6"</formula>
    </cfRule>
    <cfRule type="cellIs" dxfId="1083" priority="126" operator="equal">
      <formula>"4:6"</formula>
    </cfRule>
    <cfRule type="cellIs" dxfId="1082" priority="127" operator="equal">
      <formula>"1:7"</formula>
    </cfRule>
    <cfRule type="cellIs" dxfId="1081" priority="128" operator="equal">
      <formula>"3:7"</formula>
    </cfRule>
  </conditionalFormatting>
  <conditionalFormatting sqref="I50:L50 J44:L50">
    <cfRule type="cellIs" dxfId="1080" priority="129" operator="between">
      <formula>1</formula>
      <formula>7</formula>
    </cfRule>
    <cfRule type="cellIs" dxfId="1079" priority="130" operator="equal">
      <formula>7.25</formula>
    </cfRule>
    <cfRule type="cellIs" dxfId="1078" priority="131" operator="equal">
      <formula>7.5</formula>
    </cfRule>
    <cfRule type="cellIs" dxfId="1077" priority="132" operator="equal">
      <formula>7.75</formula>
    </cfRule>
    <cfRule type="cellIs" dxfId="1076" priority="133" operator="equal">
      <formula>8</formula>
    </cfRule>
    <cfRule type="cellIs" dxfId="1075" priority="134" operator="equal">
      <formula>8.25</formula>
    </cfRule>
    <cfRule type="cellIs" dxfId="1074" priority="135" operator="equal">
      <formula>8.5</formula>
    </cfRule>
    <cfRule type="cellIs" dxfId="1073" priority="136" operator="equal">
      <formula>8.75</formula>
    </cfRule>
    <cfRule type="cellIs" dxfId="1072" priority="137" operator="equal">
      <formula>9</formula>
    </cfRule>
    <cfRule type="cellIs" dxfId="1071" priority="138" operator="equal">
      <formula>9.25</formula>
    </cfRule>
    <cfRule type="cellIs" dxfId="1070" priority="139" operator="greaterThanOrEqual">
      <formula>9.5</formula>
    </cfRule>
    <cfRule type="cellIs" dxfId="1069" priority="140" operator="equal">
      <formula>7</formula>
    </cfRule>
    <cfRule type="cellIs" dxfId="1068" priority="141" operator="between">
      <formula>7</formula>
      <formula>7.25</formula>
    </cfRule>
    <cfRule type="cellIs" dxfId="1067" priority="142" operator="between">
      <formula>7.25</formula>
      <formula>7.5</formula>
    </cfRule>
    <cfRule type="cellIs" dxfId="1066" priority="143" operator="between">
      <formula>7.5</formula>
      <formula>7.75</formula>
    </cfRule>
    <cfRule type="cellIs" dxfId="1065" priority="144" operator="between">
      <formula>7.75</formula>
      <formula>8</formula>
    </cfRule>
    <cfRule type="cellIs" dxfId="1064" priority="145" operator="between">
      <formula>8</formula>
      <formula>8.25</formula>
    </cfRule>
    <cfRule type="cellIs" dxfId="1063" priority="146" operator="between">
      <formula>8.25</formula>
      <formula>8.5</formula>
    </cfRule>
    <cfRule type="cellIs" dxfId="1062" priority="147" operator="between">
      <formula>8.5</formula>
      <formula>8.75</formula>
    </cfRule>
    <cfRule type="cellIs" dxfId="1061" priority="148" operator="between">
      <formula>8.75</formula>
      <formula>9</formula>
    </cfRule>
    <cfRule type="cellIs" dxfId="1060" priority="149" operator="between">
      <formula>9</formula>
      <formula>9.25</formula>
    </cfRule>
    <cfRule type="cellIs" dxfId="1059" priority="150" operator="between">
      <formula>9.25</formula>
      <formula>9.5</formula>
    </cfRule>
    <cfRule type="cellIs" dxfId="1058" priority="151" operator="lessThan">
      <formula>1</formula>
    </cfRule>
  </conditionalFormatting>
  <conditionalFormatting sqref="I44:I45">
    <cfRule type="cellIs" dxfId="1057" priority="152" operator="between">
      <formula>1</formula>
      <formula>7</formula>
    </cfRule>
    <cfRule type="cellIs" dxfId="1056" priority="153" operator="equal">
      <formula>7.25</formula>
    </cfRule>
    <cfRule type="cellIs" dxfId="1055" priority="154" operator="equal">
      <formula>7.5</formula>
    </cfRule>
    <cfRule type="cellIs" dxfId="1054" priority="155" operator="equal">
      <formula>7.75</formula>
    </cfRule>
    <cfRule type="cellIs" dxfId="1053" priority="156" operator="equal">
      <formula>8</formula>
    </cfRule>
    <cfRule type="cellIs" dxfId="1052" priority="157" operator="equal">
      <formula>8.25</formula>
    </cfRule>
    <cfRule type="cellIs" dxfId="1051" priority="158" operator="equal">
      <formula>8.5</formula>
    </cfRule>
    <cfRule type="cellIs" dxfId="1050" priority="159" operator="equal">
      <formula>8.75</formula>
    </cfRule>
    <cfRule type="cellIs" dxfId="1049" priority="160" operator="equal">
      <formula>9</formula>
    </cfRule>
    <cfRule type="cellIs" dxfId="1048" priority="161" operator="equal">
      <formula>9.25</formula>
    </cfRule>
    <cfRule type="cellIs" dxfId="1047" priority="162" operator="greaterThanOrEqual">
      <formula>9.5</formula>
    </cfRule>
    <cfRule type="cellIs" dxfId="1046" priority="163" operator="equal">
      <formula>7</formula>
    </cfRule>
    <cfRule type="cellIs" dxfId="1045" priority="164" operator="between">
      <formula>7</formula>
      <formula>7.25</formula>
    </cfRule>
    <cfRule type="cellIs" dxfId="1044" priority="165" operator="between">
      <formula>7.25</formula>
      <formula>7.5</formula>
    </cfRule>
    <cfRule type="cellIs" dxfId="1043" priority="166" operator="between">
      <formula>7.5</formula>
      <formula>7.75</formula>
    </cfRule>
    <cfRule type="cellIs" dxfId="1042" priority="167" operator="between">
      <formula>7.75</formula>
      <formula>8</formula>
    </cfRule>
    <cfRule type="cellIs" dxfId="1041" priority="168" operator="between">
      <formula>8</formula>
      <formula>8.25</formula>
    </cfRule>
    <cfRule type="cellIs" dxfId="1040" priority="169" operator="between">
      <formula>8.25</formula>
      <formula>8.5</formula>
    </cfRule>
    <cfRule type="cellIs" dxfId="1039" priority="170" operator="between">
      <formula>8.5</formula>
      <formula>8.75</formula>
    </cfRule>
    <cfRule type="cellIs" dxfId="1038" priority="171" operator="between">
      <formula>8.75</formula>
      <formula>9</formula>
    </cfRule>
    <cfRule type="cellIs" dxfId="1037" priority="172" operator="between">
      <formula>9</formula>
      <formula>9.25</formula>
    </cfRule>
    <cfRule type="cellIs" dxfId="1036" priority="173" operator="between">
      <formula>9.25</formula>
      <formula>9.5</formula>
    </cfRule>
    <cfRule type="cellIs" dxfId="1035" priority="174" operator="lessThan">
      <formula>1</formula>
    </cfRule>
  </conditionalFormatting>
  <conditionalFormatting sqref="I46">
    <cfRule type="cellIs" dxfId="1034" priority="175" operator="between">
      <formula>1</formula>
      <formula>7</formula>
    </cfRule>
    <cfRule type="cellIs" dxfId="1033" priority="176" operator="equal">
      <formula>7.25</formula>
    </cfRule>
    <cfRule type="cellIs" dxfId="1032" priority="177" operator="equal">
      <formula>7.5</formula>
    </cfRule>
    <cfRule type="cellIs" dxfId="1031" priority="178" operator="equal">
      <formula>7.75</formula>
    </cfRule>
    <cfRule type="cellIs" dxfId="1030" priority="179" operator="equal">
      <formula>8</formula>
    </cfRule>
    <cfRule type="cellIs" dxfId="1029" priority="180" operator="equal">
      <formula>8.25</formula>
    </cfRule>
    <cfRule type="cellIs" dxfId="1028" priority="181" operator="equal">
      <formula>8.5</formula>
    </cfRule>
    <cfRule type="cellIs" dxfId="1027" priority="182" operator="equal">
      <formula>8.75</formula>
    </cfRule>
    <cfRule type="cellIs" dxfId="1026" priority="183" operator="equal">
      <formula>9</formula>
    </cfRule>
    <cfRule type="cellIs" dxfId="1025" priority="184" operator="equal">
      <formula>9.25</formula>
    </cfRule>
    <cfRule type="cellIs" dxfId="1024" priority="185" operator="greaterThanOrEqual">
      <formula>9.5</formula>
    </cfRule>
    <cfRule type="cellIs" dxfId="1023" priority="186" operator="equal">
      <formula>7</formula>
    </cfRule>
    <cfRule type="cellIs" dxfId="1022" priority="187" operator="between">
      <formula>7</formula>
      <formula>7.25</formula>
    </cfRule>
    <cfRule type="cellIs" dxfId="1021" priority="188" operator="between">
      <formula>7.25</formula>
      <formula>7.5</formula>
    </cfRule>
    <cfRule type="cellIs" dxfId="1020" priority="189" operator="between">
      <formula>7.5</formula>
      <formula>7.75</formula>
    </cfRule>
    <cfRule type="cellIs" dxfId="1019" priority="190" operator="between">
      <formula>7.75</formula>
      <formula>8</formula>
    </cfRule>
    <cfRule type="cellIs" dxfId="1018" priority="191" operator="between">
      <formula>8</formula>
      <formula>8.25</formula>
    </cfRule>
    <cfRule type="cellIs" dxfId="1017" priority="192" operator="between">
      <formula>8.25</formula>
      <formula>8.5</formula>
    </cfRule>
    <cfRule type="cellIs" dxfId="1016" priority="193" operator="between">
      <formula>8.5</formula>
      <formula>8.75</formula>
    </cfRule>
    <cfRule type="cellIs" dxfId="1015" priority="194" operator="between">
      <formula>8.75</formula>
      <formula>9</formula>
    </cfRule>
    <cfRule type="cellIs" dxfId="1014" priority="195" operator="between">
      <formula>9</formula>
      <formula>9.25</formula>
    </cfRule>
    <cfRule type="cellIs" dxfId="1013" priority="196" operator="between">
      <formula>9.25</formula>
      <formula>9.5</formula>
    </cfRule>
    <cfRule type="cellIs" dxfId="1012" priority="197" operator="lessThan">
      <formula>1</formula>
    </cfRule>
  </conditionalFormatting>
  <conditionalFormatting sqref="I47">
    <cfRule type="cellIs" dxfId="1011" priority="198" operator="between">
      <formula>1</formula>
      <formula>7</formula>
    </cfRule>
    <cfRule type="cellIs" dxfId="1010" priority="199" operator="equal">
      <formula>7.25</formula>
    </cfRule>
    <cfRule type="cellIs" dxfId="1009" priority="200" operator="equal">
      <formula>7.5</formula>
    </cfRule>
    <cfRule type="cellIs" dxfId="1008" priority="201" operator="equal">
      <formula>7.75</formula>
    </cfRule>
    <cfRule type="cellIs" dxfId="1007" priority="202" operator="equal">
      <formula>8</formula>
    </cfRule>
    <cfRule type="cellIs" dxfId="1006" priority="203" operator="equal">
      <formula>8.25</formula>
    </cfRule>
    <cfRule type="cellIs" dxfId="1005" priority="204" operator="equal">
      <formula>8.5</formula>
    </cfRule>
    <cfRule type="cellIs" dxfId="1004" priority="205" operator="equal">
      <formula>8.75</formula>
    </cfRule>
    <cfRule type="cellIs" dxfId="1003" priority="206" operator="equal">
      <formula>9</formula>
    </cfRule>
    <cfRule type="cellIs" dxfId="1002" priority="207" operator="equal">
      <formula>9.25</formula>
    </cfRule>
    <cfRule type="cellIs" dxfId="1001" priority="208" operator="greaterThanOrEqual">
      <formula>9.5</formula>
    </cfRule>
    <cfRule type="cellIs" dxfId="1000" priority="209" operator="equal">
      <formula>7</formula>
    </cfRule>
    <cfRule type="cellIs" dxfId="999" priority="210" operator="between">
      <formula>7</formula>
      <formula>7.25</formula>
    </cfRule>
    <cfRule type="cellIs" dxfId="998" priority="211" operator="between">
      <formula>7.25</formula>
      <formula>7.5</formula>
    </cfRule>
    <cfRule type="cellIs" dxfId="997" priority="212" operator="between">
      <formula>7.5</formula>
      <formula>7.75</formula>
    </cfRule>
    <cfRule type="cellIs" dxfId="996" priority="213" operator="between">
      <formula>7.75</formula>
      <formula>8</formula>
    </cfRule>
    <cfRule type="cellIs" dxfId="995" priority="214" operator="between">
      <formula>8</formula>
      <formula>8.25</formula>
    </cfRule>
    <cfRule type="cellIs" dxfId="994" priority="215" operator="between">
      <formula>8.25</formula>
      <formula>8.5</formula>
    </cfRule>
    <cfRule type="cellIs" dxfId="993" priority="216" operator="between">
      <formula>8.5</formula>
      <formula>8.75</formula>
    </cfRule>
    <cfRule type="cellIs" dxfId="992" priority="217" operator="between">
      <formula>8.75</formula>
      <formula>9</formula>
    </cfRule>
    <cfRule type="cellIs" dxfId="991" priority="218" operator="between">
      <formula>9</formula>
      <formula>9.25</formula>
    </cfRule>
    <cfRule type="cellIs" dxfId="990" priority="219" operator="between">
      <formula>9.25</formula>
      <formula>9.5</formula>
    </cfRule>
    <cfRule type="cellIs" dxfId="989" priority="220" operator="lessThan">
      <formula>1</formula>
    </cfRule>
  </conditionalFormatting>
  <conditionalFormatting sqref="I48">
    <cfRule type="cellIs" dxfId="988" priority="221" operator="between">
      <formula>1</formula>
      <formula>7</formula>
    </cfRule>
    <cfRule type="cellIs" dxfId="987" priority="222" operator="equal">
      <formula>7.25</formula>
    </cfRule>
    <cfRule type="cellIs" dxfId="986" priority="223" operator="equal">
      <formula>7.5</formula>
    </cfRule>
    <cfRule type="cellIs" dxfId="985" priority="224" operator="equal">
      <formula>7.75</formula>
    </cfRule>
    <cfRule type="cellIs" dxfId="984" priority="225" operator="equal">
      <formula>8</formula>
    </cfRule>
    <cfRule type="cellIs" dxfId="983" priority="226" operator="equal">
      <formula>8.25</formula>
    </cfRule>
    <cfRule type="cellIs" dxfId="982" priority="227" operator="equal">
      <formula>8.5</formula>
    </cfRule>
    <cfRule type="cellIs" dxfId="981" priority="228" operator="equal">
      <formula>8.75</formula>
    </cfRule>
    <cfRule type="cellIs" dxfId="980" priority="229" operator="equal">
      <formula>9</formula>
    </cfRule>
    <cfRule type="cellIs" dxfId="979" priority="230" operator="equal">
      <formula>9.25</formula>
    </cfRule>
    <cfRule type="cellIs" dxfId="978" priority="231" operator="greaterThanOrEqual">
      <formula>9.5</formula>
    </cfRule>
    <cfRule type="cellIs" dxfId="977" priority="232" operator="equal">
      <formula>7</formula>
    </cfRule>
    <cfRule type="cellIs" dxfId="976" priority="233" operator="between">
      <formula>7</formula>
      <formula>7.25</formula>
    </cfRule>
    <cfRule type="cellIs" dxfId="975" priority="234" operator="between">
      <formula>7.25</formula>
      <formula>7.5</formula>
    </cfRule>
    <cfRule type="cellIs" dxfId="974" priority="235" operator="between">
      <formula>7.5</formula>
      <formula>7.75</formula>
    </cfRule>
    <cfRule type="cellIs" dxfId="973" priority="236" operator="between">
      <formula>7.75</formula>
      <formula>8</formula>
    </cfRule>
    <cfRule type="cellIs" dxfId="972" priority="237" operator="between">
      <formula>8</formula>
      <formula>8.25</formula>
    </cfRule>
    <cfRule type="cellIs" dxfId="971" priority="238" operator="between">
      <formula>8.25</formula>
      <formula>8.5</formula>
    </cfRule>
    <cfRule type="cellIs" dxfId="970" priority="239" operator="between">
      <formula>8.5</formula>
      <formula>8.75</formula>
    </cfRule>
    <cfRule type="cellIs" dxfId="969" priority="240" operator="between">
      <formula>8.75</formula>
      <formula>9</formula>
    </cfRule>
    <cfRule type="cellIs" dxfId="968" priority="241" operator="between">
      <formula>9</formula>
      <formula>9.25</formula>
    </cfRule>
    <cfRule type="cellIs" dxfId="967" priority="242" operator="between">
      <formula>9.25</formula>
      <formula>9.5</formula>
    </cfRule>
    <cfRule type="cellIs" dxfId="966" priority="243" operator="lessThan">
      <formula>1</formula>
    </cfRule>
  </conditionalFormatting>
  <conditionalFormatting sqref="I49">
    <cfRule type="cellIs" dxfId="965" priority="244" operator="between">
      <formula>1</formula>
      <formula>7</formula>
    </cfRule>
    <cfRule type="cellIs" dxfId="964" priority="245" operator="equal">
      <formula>7.25</formula>
    </cfRule>
    <cfRule type="cellIs" dxfId="963" priority="246" operator="equal">
      <formula>7.5</formula>
    </cfRule>
    <cfRule type="cellIs" dxfId="962" priority="247" operator="equal">
      <formula>7.75</formula>
    </cfRule>
    <cfRule type="cellIs" dxfId="961" priority="248" operator="equal">
      <formula>8</formula>
    </cfRule>
    <cfRule type="cellIs" dxfId="960" priority="249" operator="equal">
      <formula>8.25</formula>
    </cfRule>
    <cfRule type="cellIs" dxfId="959" priority="250" operator="equal">
      <formula>8.5</formula>
    </cfRule>
    <cfRule type="cellIs" dxfId="958" priority="251" operator="equal">
      <formula>8.75</formula>
    </cfRule>
    <cfRule type="cellIs" dxfId="957" priority="252" operator="equal">
      <formula>9</formula>
    </cfRule>
    <cfRule type="cellIs" dxfId="956" priority="253" operator="equal">
      <formula>9.25</formula>
    </cfRule>
    <cfRule type="cellIs" dxfId="955" priority="254" operator="greaterThanOrEqual">
      <formula>9.5</formula>
    </cfRule>
    <cfRule type="cellIs" dxfId="954" priority="255" operator="equal">
      <formula>7</formula>
    </cfRule>
    <cfRule type="cellIs" dxfId="953" priority="256" operator="between">
      <formula>7</formula>
      <formula>7.25</formula>
    </cfRule>
    <cfRule type="cellIs" dxfId="952" priority="257" operator="between">
      <formula>7.25</formula>
      <formula>7.5</formula>
    </cfRule>
    <cfRule type="cellIs" dxfId="951" priority="258" operator="between">
      <formula>7.5</formula>
      <formula>7.75</formula>
    </cfRule>
    <cfRule type="cellIs" dxfId="950" priority="259" operator="between">
      <formula>7.75</formula>
      <formula>8</formula>
    </cfRule>
    <cfRule type="cellIs" dxfId="949" priority="260" operator="between">
      <formula>8</formula>
      <formula>8.25</formula>
    </cfRule>
    <cfRule type="cellIs" dxfId="948" priority="261" operator="between">
      <formula>8.25</formula>
      <formula>8.5</formula>
    </cfRule>
    <cfRule type="cellIs" dxfId="947" priority="262" operator="between">
      <formula>8.5</formula>
      <formula>8.75</formula>
    </cfRule>
    <cfRule type="cellIs" dxfId="946" priority="263" operator="between">
      <formula>8.75</formula>
      <formula>9</formula>
    </cfRule>
    <cfRule type="cellIs" dxfId="945" priority="264" operator="between">
      <formula>9</formula>
      <formula>9.25</formula>
    </cfRule>
    <cfRule type="cellIs" dxfId="944" priority="265" operator="between">
      <formula>9.25</formula>
      <formula>9.5</formula>
    </cfRule>
    <cfRule type="cellIs" dxfId="943" priority="266" operator="lessThan">
      <formula>1</formula>
    </cfRule>
  </conditionalFormatting>
  <conditionalFormatting sqref="I50">
    <cfRule type="cellIs" dxfId="942" priority="267" operator="between">
      <formula>1</formula>
      <formula>7</formula>
    </cfRule>
    <cfRule type="cellIs" dxfId="941" priority="268" operator="equal">
      <formula>7.25</formula>
    </cfRule>
    <cfRule type="cellIs" dxfId="940" priority="269" operator="equal">
      <formula>7.5</formula>
    </cfRule>
    <cfRule type="cellIs" dxfId="939" priority="270" operator="equal">
      <formula>7.75</formula>
    </cfRule>
    <cfRule type="cellIs" dxfId="938" priority="271" operator="equal">
      <formula>8</formula>
    </cfRule>
    <cfRule type="cellIs" dxfId="937" priority="272" operator="equal">
      <formula>8.25</formula>
    </cfRule>
    <cfRule type="cellIs" dxfId="936" priority="273" operator="equal">
      <formula>8.5</formula>
    </cfRule>
    <cfRule type="cellIs" dxfId="935" priority="274" operator="equal">
      <formula>8.75</formula>
    </cfRule>
    <cfRule type="cellIs" dxfId="934" priority="275" operator="equal">
      <formula>9</formula>
    </cfRule>
    <cfRule type="cellIs" dxfId="933" priority="276" operator="equal">
      <formula>9.25</formula>
    </cfRule>
    <cfRule type="cellIs" dxfId="932" priority="277" operator="greaterThanOrEqual">
      <formula>9.5</formula>
    </cfRule>
    <cfRule type="cellIs" dxfId="931" priority="278" operator="equal">
      <formula>7</formula>
    </cfRule>
    <cfRule type="cellIs" dxfId="930" priority="279" operator="between">
      <formula>7</formula>
      <formula>7.25</formula>
    </cfRule>
    <cfRule type="cellIs" dxfId="929" priority="280" operator="between">
      <formula>7.25</formula>
      <formula>7.5</formula>
    </cfRule>
    <cfRule type="cellIs" dxfId="928" priority="281" operator="between">
      <formula>7.5</formula>
      <formula>7.75</formula>
    </cfRule>
    <cfRule type="cellIs" dxfId="927" priority="282" operator="between">
      <formula>7.75</formula>
      <formula>8</formula>
    </cfRule>
    <cfRule type="cellIs" dxfId="926" priority="283" operator="between">
      <formula>8</formula>
      <formula>8.25</formula>
    </cfRule>
    <cfRule type="cellIs" dxfId="925" priority="284" operator="between">
      <formula>8.25</formula>
      <formula>8.5</formula>
    </cfRule>
    <cfRule type="cellIs" dxfId="924" priority="285" operator="between">
      <formula>8.5</formula>
      <formula>8.75</formula>
    </cfRule>
    <cfRule type="cellIs" dxfId="923" priority="286" operator="between">
      <formula>8.75</formula>
      <formula>9</formula>
    </cfRule>
    <cfRule type="cellIs" dxfId="922" priority="287" operator="between">
      <formula>9</formula>
      <formula>9.25</formula>
    </cfRule>
    <cfRule type="cellIs" dxfId="921" priority="288" operator="between">
      <formula>9.25</formula>
      <formula>9.5</formula>
    </cfRule>
    <cfRule type="cellIs" dxfId="920" priority="289" operator="lessThan">
      <formula>1</formula>
    </cfRule>
  </conditionalFormatting>
  <conditionalFormatting sqref="G39">
    <cfRule type="cellIs" dxfId="919" priority="290" operator="between">
      <formula>1</formula>
      <formula>7</formula>
    </cfRule>
    <cfRule type="cellIs" dxfId="918" priority="291" operator="equal">
      <formula>7.25</formula>
    </cfRule>
    <cfRule type="cellIs" dxfId="917" priority="292" operator="equal">
      <formula>7.5</formula>
    </cfRule>
    <cfRule type="cellIs" dxfId="916" priority="293" operator="equal">
      <formula>7.75</formula>
    </cfRule>
    <cfRule type="cellIs" dxfId="915" priority="294" operator="equal">
      <formula>8</formula>
    </cfRule>
    <cfRule type="cellIs" dxfId="914" priority="295" operator="equal">
      <formula>8.25</formula>
    </cfRule>
    <cfRule type="cellIs" dxfId="913" priority="296" operator="equal">
      <formula>8.5</formula>
    </cfRule>
    <cfRule type="cellIs" dxfId="912" priority="297" operator="equal">
      <formula>8.75</formula>
    </cfRule>
    <cfRule type="cellIs" dxfId="911" priority="298" operator="equal">
      <formula>9</formula>
    </cfRule>
    <cfRule type="cellIs" dxfId="910" priority="299" operator="equal">
      <formula>9.25</formula>
    </cfRule>
    <cfRule type="cellIs" dxfId="909" priority="300" operator="greaterThanOrEqual">
      <formula>9.5</formula>
    </cfRule>
    <cfRule type="cellIs" dxfId="908" priority="301" operator="equal">
      <formula>7</formula>
    </cfRule>
    <cfRule type="cellIs" dxfId="907" priority="302" operator="between">
      <formula>7</formula>
      <formula>7.25</formula>
    </cfRule>
    <cfRule type="cellIs" dxfId="906" priority="303" operator="between">
      <formula>7.25</formula>
      <formula>7.5</formula>
    </cfRule>
    <cfRule type="cellIs" dxfId="905" priority="304" operator="between">
      <formula>7.5</formula>
      <formula>7.75</formula>
    </cfRule>
    <cfRule type="cellIs" dxfId="904" priority="305" operator="between">
      <formula>7.75</formula>
      <formula>8</formula>
    </cfRule>
    <cfRule type="cellIs" dxfId="903" priority="306" operator="between">
      <formula>8</formula>
      <formula>8.25</formula>
    </cfRule>
    <cfRule type="cellIs" dxfId="902" priority="307" operator="between">
      <formula>8.25</formula>
      <formula>8.5</formula>
    </cfRule>
    <cfRule type="cellIs" dxfId="901" priority="308" operator="between">
      <formula>8.5</formula>
      <formula>8.75</formula>
    </cfRule>
    <cfRule type="cellIs" dxfId="900" priority="309" operator="between">
      <formula>8.75</formula>
      <formula>9</formula>
    </cfRule>
    <cfRule type="cellIs" dxfId="899" priority="310" operator="between">
      <formula>9</formula>
      <formula>9.25</formula>
    </cfRule>
    <cfRule type="cellIs" dxfId="898" priority="311" operator="between">
      <formula>9.25</formula>
      <formula>9.5</formula>
    </cfRule>
    <cfRule type="cellIs" dxfId="897" priority="312" operator="lessThan">
      <formula>1</formula>
    </cfRule>
  </conditionalFormatting>
  <conditionalFormatting sqref="H15">
    <cfRule type="cellIs" dxfId="896" priority="313" operator="between">
      <formula>1</formula>
      <formula>7</formula>
    </cfRule>
    <cfRule type="cellIs" dxfId="895" priority="314" operator="equal">
      <formula>7.25</formula>
    </cfRule>
    <cfRule type="cellIs" dxfId="894" priority="315" operator="equal">
      <formula>7.5</formula>
    </cfRule>
    <cfRule type="cellIs" dxfId="893" priority="316" operator="equal">
      <formula>7.75</formula>
    </cfRule>
    <cfRule type="cellIs" dxfId="892" priority="317" operator="equal">
      <formula>8</formula>
    </cfRule>
    <cfRule type="cellIs" dxfId="891" priority="318" operator="equal">
      <formula>8.25</formula>
    </cfRule>
    <cfRule type="cellIs" dxfId="890" priority="319" operator="equal">
      <formula>8.5</formula>
    </cfRule>
    <cfRule type="cellIs" dxfId="889" priority="320" operator="equal">
      <formula>8.75</formula>
    </cfRule>
    <cfRule type="cellIs" dxfId="888" priority="321" operator="equal">
      <formula>9</formula>
    </cfRule>
    <cfRule type="cellIs" dxfId="887" priority="322" operator="equal">
      <formula>9.25</formula>
    </cfRule>
    <cfRule type="cellIs" dxfId="886" priority="323" operator="greaterThanOrEqual">
      <formula>9.5</formula>
    </cfRule>
    <cfRule type="cellIs" dxfId="885" priority="324" operator="equal">
      <formula>7</formula>
    </cfRule>
    <cfRule type="cellIs" dxfId="884" priority="325" operator="between">
      <formula>7</formula>
      <formula>7.25</formula>
    </cfRule>
    <cfRule type="cellIs" dxfId="883" priority="326" operator="between">
      <formula>7.25</formula>
      <formula>7.5</formula>
    </cfRule>
    <cfRule type="cellIs" dxfId="882" priority="327" operator="between">
      <formula>7.5</formula>
      <formula>7.75</formula>
    </cfRule>
    <cfRule type="cellIs" dxfId="881" priority="328" operator="between">
      <formula>7.75</formula>
      <formula>8</formula>
    </cfRule>
    <cfRule type="cellIs" dxfId="880" priority="329" operator="between">
      <formula>8</formula>
      <formula>8.25</formula>
    </cfRule>
    <cfRule type="cellIs" dxfId="879" priority="330" operator="between">
      <formula>8.25</formula>
      <formula>8.5</formula>
    </cfRule>
    <cfRule type="cellIs" dxfId="878" priority="331" operator="between">
      <formula>8.5</formula>
      <formula>8.75</formula>
    </cfRule>
    <cfRule type="cellIs" dxfId="877" priority="332" operator="between">
      <formula>8.75</formula>
      <formula>9</formula>
    </cfRule>
    <cfRule type="cellIs" dxfId="876" priority="333" operator="between">
      <formula>9</formula>
      <formula>9.25</formula>
    </cfRule>
    <cfRule type="cellIs" dxfId="875" priority="334" operator="between">
      <formula>9.25</formula>
      <formula>9.5</formula>
    </cfRule>
    <cfRule type="cellIs" dxfId="874" priority="335" operator="lessThan">
      <formula>1</formula>
    </cfRule>
  </conditionalFormatting>
  <conditionalFormatting sqref="I15">
    <cfRule type="cellIs" dxfId="873" priority="336" operator="between">
      <formula>1</formula>
      <formula>7</formula>
    </cfRule>
    <cfRule type="cellIs" dxfId="872" priority="337" operator="equal">
      <formula>7.25</formula>
    </cfRule>
    <cfRule type="cellIs" dxfId="871" priority="338" operator="equal">
      <formula>7.5</formula>
    </cfRule>
    <cfRule type="cellIs" dxfId="870" priority="339" operator="equal">
      <formula>7.75</formula>
    </cfRule>
    <cfRule type="cellIs" dxfId="869" priority="340" operator="equal">
      <formula>8</formula>
    </cfRule>
    <cfRule type="cellIs" dxfId="868" priority="341" operator="equal">
      <formula>8.25</formula>
    </cfRule>
    <cfRule type="cellIs" dxfId="867" priority="342" operator="equal">
      <formula>8.5</formula>
    </cfRule>
    <cfRule type="cellIs" dxfId="866" priority="343" operator="equal">
      <formula>8.75</formula>
    </cfRule>
    <cfRule type="cellIs" dxfId="865" priority="344" operator="equal">
      <formula>9</formula>
    </cfRule>
    <cfRule type="cellIs" dxfId="864" priority="345" operator="equal">
      <formula>9.25</formula>
    </cfRule>
    <cfRule type="cellIs" dxfId="863" priority="346" operator="greaterThanOrEqual">
      <formula>9.5</formula>
    </cfRule>
    <cfRule type="cellIs" dxfId="862" priority="347" operator="equal">
      <formula>7</formula>
    </cfRule>
    <cfRule type="cellIs" dxfId="861" priority="348" operator="between">
      <formula>7</formula>
      <formula>7.25</formula>
    </cfRule>
    <cfRule type="cellIs" dxfId="860" priority="349" operator="between">
      <formula>7.25</formula>
      <formula>7.5</formula>
    </cfRule>
    <cfRule type="cellIs" dxfId="859" priority="350" operator="between">
      <formula>7.5</formula>
      <formula>7.75</formula>
    </cfRule>
    <cfRule type="cellIs" dxfId="858" priority="351" operator="between">
      <formula>7.75</formula>
      <formula>8</formula>
    </cfRule>
    <cfRule type="cellIs" dxfId="857" priority="352" operator="between">
      <formula>8</formula>
      <formula>8.25</formula>
    </cfRule>
    <cfRule type="cellIs" dxfId="856" priority="353" operator="between">
      <formula>8.25</formula>
      <formula>8.5</formula>
    </cfRule>
    <cfRule type="cellIs" dxfId="855" priority="354" operator="between">
      <formula>8.5</formula>
      <formula>8.75</formula>
    </cfRule>
    <cfRule type="cellIs" dxfId="854" priority="355" operator="between">
      <formula>8.75</formula>
      <formula>9</formula>
    </cfRule>
    <cfRule type="cellIs" dxfId="853" priority="356" operator="between">
      <formula>9</formula>
      <formula>9.25</formula>
    </cfRule>
    <cfRule type="cellIs" dxfId="852" priority="357" operator="between">
      <formula>9.25</formula>
      <formula>9.5</formula>
    </cfRule>
    <cfRule type="cellIs" dxfId="851" priority="358" operator="lessThan">
      <formula>1</formula>
    </cfRule>
  </conditionalFormatting>
  <conditionalFormatting sqref="J15">
    <cfRule type="cellIs" dxfId="850" priority="359" operator="between">
      <formula>1</formula>
      <formula>7</formula>
    </cfRule>
    <cfRule type="cellIs" dxfId="849" priority="360" operator="equal">
      <formula>7.25</formula>
    </cfRule>
    <cfRule type="cellIs" dxfId="848" priority="361" operator="equal">
      <formula>7.5</formula>
    </cfRule>
    <cfRule type="cellIs" dxfId="847" priority="362" operator="equal">
      <formula>7.75</formula>
    </cfRule>
    <cfRule type="cellIs" dxfId="846" priority="363" operator="equal">
      <formula>8</formula>
    </cfRule>
    <cfRule type="cellIs" dxfId="845" priority="364" operator="equal">
      <formula>8.25</formula>
    </cfRule>
    <cfRule type="cellIs" dxfId="844" priority="365" operator="equal">
      <formula>8.5</formula>
    </cfRule>
    <cfRule type="cellIs" dxfId="843" priority="366" operator="equal">
      <formula>8.75</formula>
    </cfRule>
    <cfRule type="cellIs" dxfId="842" priority="367" operator="equal">
      <formula>9</formula>
    </cfRule>
    <cfRule type="cellIs" dxfId="841" priority="368" operator="equal">
      <formula>9.25</formula>
    </cfRule>
    <cfRule type="cellIs" dxfId="840" priority="369" operator="greaterThanOrEqual">
      <formula>9.5</formula>
    </cfRule>
    <cfRule type="cellIs" dxfId="839" priority="370" operator="equal">
      <formula>7</formula>
    </cfRule>
    <cfRule type="cellIs" dxfId="838" priority="371" operator="between">
      <formula>7</formula>
      <formula>7.25</formula>
    </cfRule>
    <cfRule type="cellIs" dxfId="837" priority="372" operator="between">
      <formula>7.25</formula>
      <formula>7.5</formula>
    </cfRule>
    <cfRule type="cellIs" dxfId="836" priority="373" operator="between">
      <formula>7.5</formula>
      <formula>7.75</formula>
    </cfRule>
    <cfRule type="cellIs" dxfId="835" priority="374" operator="between">
      <formula>7.75</formula>
      <formula>8</formula>
    </cfRule>
    <cfRule type="cellIs" dxfId="834" priority="375" operator="between">
      <formula>8</formula>
      <formula>8.25</formula>
    </cfRule>
    <cfRule type="cellIs" dxfId="833" priority="376" operator="between">
      <formula>8.25</formula>
      <formula>8.5</formula>
    </cfRule>
    <cfRule type="cellIs" dxfId="832" priority="377" operator="between">
      <formula>8.5</formula>
      <formula>8.75</formula>
    </cfRule>
    <cfRule type="cellIs" dxfId="831" priority="378" operator="between">
      <formula>8.75</formula>
      <formula>9</formula>
    </cfRule>
    <cfRule type="cellIs" dxfId="830" priority="379" operator="between">
      <formula>9</formula>
      <formula>9.25</formula>
    </cfRule>
    <cfRule type="cellIs" dxfId="829" priority="380" operator="between">
      <formula>9.25</formula>
      <formula>9.5</formula>
    </cfRule>
    <cfRule type="cellIs" dxfId="828" priority="381" operator="lessThan">
      <formula>1</formula>
    </cfRule>
  </conditionalFormatting>
  <conditionalFormatting sqref="K15">
    <cfRule type="cellIs" dxfId="827" priority="382" operator="between">
      <formula>1</formula>
      <formula>7</formula>
    </cfRule>
    <cfRule type="cellIs" dxfId="826" priority="383" operator="equal">
      <formula>7.25</formula>
    </cfRule>
    <cfRule type="cellIs" dxfId="825" priority="384" operator="equal">
      <formula>7.5</formula>
    </cfRule>
    <cfRule type="cellIs" dxfId="824" priority="385" operator="equal">
      <formula>7.75</formula>
    </cfRule>
    <cfRule type="cellIs" dxfId="823" priority="386" operator="equal">
      <formula>8</formula>
    </cfRule>
    <cfRule type="cellIs" dxfId="822" priority="387" operator="equal">
      <formula>8.25</formula>
    </cfRule>
    <cfRule type="cellIs" dxfId="821" priority="388" operator="equal">
      <formula>8.5</formula>
    </cfRule>
    <cfRule type="cellIs" dxfId="820" priority="389" operator="equal">
      <formula>8.75</formula>
    </cfRule>
    <cfRule type="cellIs" dxfId="819" priority="390" operator="equal">
      <formula>9</formula>
    </cfRule>
    <cfRule type="cellIs" dxfId="818" priority="391" operator="equal">
      <formula>9.25</formula>
    </cfRule>
    <cfRule type="cellIs" dxfId="817" priority="392" operator="greaterThanOrEqual">
      <formula>9.5</formula>
    </cfRule>
    <cfRule type="cellIs" dxfId="816" priority="393" operator="equal">
      <formula>7</formula>
    </cfRule>
    <cfRule type="cellIs" dxfId="815" priority="394" operator="between">
      <formula>7</formula>
      <formula>7.25</formula>
    </cfRule>
    <cfRule type="cellIs" dxfId="814" priority="395" operator="between">
      <formula>7.25</formula>
      <formula>7.5</formula>
    </cfRule>
    <cfRule type="cellIs" dxfId="813" priority="396" operator="between">
      <formula>7.5</formula>
      <formula>7.75</formula>
    </cfRule>
    <cfRule type="cellIs" dxfId="812" priority="397" operator="between">
      <formula>7.75</formula>
      <formula>8</formula>
    </cfRule>
    <cfRule type="cellIs" dxfId="811" priority="398" operator="between">
      <formula>8</formula>
      <formula>8.25</formula>
    </cfRule>
    <cfRule type="cellIs" dxfId="810" priority="399" operator="between">
      <formula>8.25</formula>
      <formula>8.5</formula>
    </cfRule>
    <cfRule type="cellIs" dxfId="809" priority="400" operator="between">
      <formula>8.5</formula>
      <formula>8.75</formula>
    </cfRule>
    <cfRule type="cellIs" dxfId="808" priority="401" operator="between">
      <formula>8.75</formula>
      <formula>9</formula>
    </cfRule>
    <cfRule type="cellIs" dxfId="807" priority="402" operator="between">
      <formula>9</formula>
      <formula>9.25</formula>
    </cfRule>
    <cfRule type="cellIs" dxfId="806" priority="403" operator="between">
      <formula>9.25</formula>
      <formula>9.5</formula>
    </cfRule>
    <cfRule type="cellIs" dxfId="805" priority="404" operator="lessThan">
      <formula>1</formula>
    </cfRule>
  </conditionalFormatting>
  <conditionalFormatting sqref="L15">
    <cfRule type="cellIs" dxfId="804" priority="405" operator="between">
      <formula>1</formula>
      <formula>7</formula>
    </cfRule>
    <cfRule type="cellIs" dxfId="803" priority="406" operator="equal">
      <formula>7.25</formula>
    </cfRule>
    <cfRule type="cellIs" dxfId="802" priority="407" operator="equal">
      <formula>7.5</formula>
    </cfRule>
    <cfRule type="cellIs" dxfId="801" priority="408" operator="equal">
      <formula>7.75</formula>
    </cfRule>
    <cfRule type="cellIs" dxfId="800" priority="409" operator="equal">
      <formula>8</formula>
    </cfRule>
    <cfRule type="cellIs" dxfId="799" priority="410" operator="equal">
      <formula>8.25</formula>
    </cfRule>
    <cfRule type="cellIs" dxfId="798" priority="411" operator="equal">
      <formula>8.5</formula>
    </cfRule>
    <cfRule type="cellIs" dxfId="797" priority="412" operator="equal">
      <formula>8.75</formula>
    </cfRule>
    <cfRule type="cellIs" dxfId="796" priority="413" operator="equal">
      <formula>9</formula>
    </cfRule>
    <cfRule type="cellIs" dxfId="795" priority="414" operator="equal">
      <formula>9.25</formula>
    </cfRule>
    <cfRule type="cellIs" dxfId="794" priority="415" operator="greaterThanOrEqual">
      <formula>9.5</formula>
    </cfRule>
    <cfRule type="cellIs" dxfId="793" priority="416" operator="equal">
      <formula>7</formula>
    </cfRule>
    <cfRule type="cellIs" dxfId="792" priority="417" operator="between">
      <formula>7</formula>
      <formula>7.25</formula>
    </cfRule>
    <cfRule type="cellIs" dxfId="791" priority="418" operator="between">
      <formula>7.25</formula>
      <formula>7.5</formula>
    </cfRule>
    <cfRule type="cellIs" dxfId="790" priority="419" operator="between">
      <formula>7.5</formula>
      <formula>7.75</formula>
    </cfRule>
    <cfRule type="cellIs" dxfId="789" priority="420" operator="between">
      <formula>7.75</formula>
      <formula>8</formula>
    </cfRule>
    <cfRule type="cellIs" dxfId="788" priority="421" operator="between">
      <formula>8</formula>
      <formula>8.25</formula>
    </cfRule>
    <cfRule type="cellIs" dxfId="787" priority="422" operator="between">
      <formula>8.25</formula>
      <formula>8.5</formula>
    </cfRule>
    <cfRule type="cellIs" dxfId="786" priority="423" operator="between">
      <formula>8.5</formula>
      <formula>8.75</formula>
    </cfRule>
    <cfRule type="cellIs" dxfId="785" priority="424" operator="between">
      <formula>8.75</formula>
      <formula>9</formula>
    </cfRule>
    <cfRule type="cellIs" dxfId="784" priority="425" operator="between">
      <formula>9</formula>
      <formula>9.25</formula>
    </cfRule>
    <cfRule type="cellIs" dxfId="783" priority="426" operator="between">
      <formula>9.25</formula>
      <formula>9.5</formula>
    </cfRule>
    <cfRule type="cellIs" dxfId="782" priority="427" operator="lessThan">
      <formula>1</formula>
    </cfRule>
  </conditionalFormatting>
  <conditionalFormatting sqref="M15">
    <cfRule type="cellIs" dxfId="781" priority="428" operator="between">
      <formula>1</formula>
      <formula>7</formula>
    </cfRule>
    <cfRule type="cellIs" dxfId="780" priority="429" operator="equal">
      <formula>7.25</formula>
    </cfRule>
    <cfRule type="cellIs" dxfId="779" priority="430" operator="equal">
      <formula>7.5</formula>
    </cfRule>
    <cfRule type="cellIs" dxfId="778" priority="431" operator="equal">
      <formula>7.75</formula>
    </cfRule>
    <cfRule type="cellIs" dxfId="777" priority="432" operator="equal">
      <formula>8</formula>
    </cfRule>
    <cfRule type="cellIs" dxfId="776" priority="433" operator="equal">
      <formula>8.25</formula>
    </cfRule>
    <cfRule type="cellIs" dxfId="775" priority="434" operator="equal">
      <formula>8.5</formula>
    </cfRule>
    <cfRule type="cellIs" dxfId="774" priority="435" operator="equal">
      <formula>8.75</formula>
    </cfRule>
    <cfRule type="cellIs" dxfId="773" priority="436" operator="equal">
      <formula>9</formula>
    </cfRule>
    <cfRule type="cellIs" dxfId="772" priority="437" operator="equal">
      <formula>9.25</formula>
    </cfRule>
    <cfRule type="cellIs" dxfId="771" priority="438" operator="greaterThanOrEqual">
      <formula>9.5</formula>
    </cfRule>
    <cfRule type="cellIs" dxfId="770" priority="439" operator="equal">
      <formula>7</formula>
    </cfRule>
    <cfRule type="cellIs" dxfId="769" priority="440" operator="between">
      <formula>7</formula>
      <formula>7.25</formula>
    </cfRule>
    <cfRule type="cellIs" dxfId="768" priority="441" operator="between">
      <formula>7.25</formula>
      <formula>7.5</formula>
    </cfRule>
    <cfRule type="cellIs" dxfId="767" priority="442" operator="between">
      <formula>7.5</formula>
      <formula>7.75</formula>
    </cfRule>
    <cfRule type="cellIs" dxfId="766" priority="443" operator="between">
      <formula>7.75</formula>
      <formula>8</formula>
    </cfRule>
    <cfRule type="cellIs" dxfId="765" priority="444" operator="between">
      <formula>8</formula>
      <formula>8.25</formula>
    </cfRule>
    <cfRule type="cellIs" dxfId="764" priority="445" operator="between">
      <formula>8.25</formula>
      <formula>8.5</formula>
    </cfRule>
    <cfRule type="cellIs" dxfId="763" priority="446" operator="between">
      <formula>8.5</formula>
      <formula>8.75</formula>
    </cfRule>
    <cfRule type="cellIs" dxfId="762" priority="447" operator="between">
      <formula>8.75</formula>
      <formula>9</formula>
    </cfRule>
    <cfRule type="cellIs" dxfId="761" priority="448" operator="between">
      <formula>9</formula>
      <formula>9.25</formula>
    </cfRule>
    <cfRule type="cellIs" dxfId="760" priority="449" operator="between">
      <formula>9.25</formula>
      <formula>9.5</formula>
    </cfRule>
    <cfRule type="cellIs" dxfId="759" priority="450" operator="lessThan">
      <formula>1</formula>
    </cfRule>
  </conditionalFormatting>
  <conditionalFormatting sqref="N15">
    <cfRule type="cellIs" dxfId="758" priority="451" operator="between">
      <formula>1</formula>
      <formula>7</formula>
    </cfRule>
    <cfRule type="cellIs" dxfId="757" priority="452" operator="equal">
      <formula>7.25</formula>
    </cfRule>
    <cfRule type="cellIs" dxfId="756" priority="453" operator="equal">
      <formula>7.5</formula>
    </cfRule>
    <cfRule type="cellIs" dxfId="755" priority="454" operator="equal">
      <formula>7.75</formula>
    </cfRule>
    <cfRule type="cellIs" dxfId="754" priority="455" operator="equal">
      <formula>8</formula>
    </cfRule>
    <cfRule type="cellIs" dxfId="753" priority="456" operator="equal">
      <formula>8.25</formula>
    </cfRule>
    <cfRule type="cellIs" dxfId="752" priority="457" operator="equal">
      <formula>8.5</formula>
    </cfRule>
    <cfRule type="cellIs" dxfId="751" priority="458" operator="equal">
      <formula>8.75</formula>
    </cfRule>
    <cfRule type="cellIs" dxfId="750" priority="459" operator="equal">
      <formula>9</formula>
    </cfRule>
    <cfRule type="cellIs" dxfId="749" priority="460" operator="equal">
      <formula>9.25</formula>
    </cfRule>
    <cfRule type="cellIs" dxfId="748" priority="461" operator="greaterThanOrEqual">
      <formula>9.5</formula>
    </cfRule>
    <cfRule type="cellIs" dxfId="747" priority="462" operator="equal">
      <formula>7</formula>
    </cfRule>
    <cfRule type="cellIs" dxfId="746" priority="463" operator="between">
      <formula>7</formula>
      <formula>7.25</formula>
    </cfRule>
    <cfRule type="cellIs" dxfId="745" priority="464" operator="between">
      <formula>7.25</formula>
      <formula>7.5</formula>
    </cfRule>
    <cfRule type="cellIs" dxfId="744" priority="465" operator="between">
      <formula>7.5</formula>
      <formula>7.75</formula>
    </cfRule>
    <cfRule type="cellIs" dxfId="743" priority="466" operator="between">
      <formula>7.75</formula>
      <formula>8</formula>
    </cfRule>
    <cfRule type="cellIs" dxfId="742" priority="467" operator="between">
      <formula>8</formula>
      <formula>8.25</formula>
    </cfRule>
    <cfRule type="cellIs" dxfId="741" priority="468" operator="between">
      <formula>8.25</formula>
      <formula>8.5</formula>
    </cfRule>
    <cfRule type="cellIs" dxfId="740" priority="469" operator="between">
      <formula>8.5</formula>
      <formula>8.75</formula>
    </cfRule>
    <cfRule type="cellIs" dxfId="739" priority="470" operator="between">
      <formula>8.75</formula>
      <formula>9</formula>
    </cfRule>
    <cfRule type="cellIs" dxfId="738" priority="471" operator="between">
      <formula>9</formula>
      <formula>9.25</formula>
    </cfRule>
    <cfRule type="cellIs" dxfId="737" priority="472" operator="between">
      <formula>9.25</formula>
      <formula>9.5</formula>
    </cfRule>
    <cfRule type="cellIs" dxfId="736" priority="473" operator="lessThan">
      <formula>1</formula>
    </cfRule>
  </conditionalFormatting>
  <conditionalFormatting sqref="O15">
    <cfRule type="cellIs" dxfId="735" priority="474" operator="between">
      <formula>1</formula>
      <formula>7</formula>
    </cfRule>
    <cfRule type="cellIs" dxfId="734" priority="475" operator="equal">
      <formula>7.25</formula>
    </cfRule>
    <cfRule type="cellIs" dxfId="733" priority="476" operator="equal">
      <formula>7.5</formula>
    </cfRule>
    <cfRule type="cellIs" dxfId="732" priority="477" operator="equal">
      <formula>7.75</formula>
    </cfRule>
    <cfRule type="cellIs" dxfId="731" priority="478" operator="equal">
      <formula>8</formula>
    </cfRule>
    <cfRule type="cellIs" dxfId="730" priority="479" operator="equal">
      <formula>8.25</formula>
    </cfRule>
    <cfRule type="cellIs" dxfId="729" priority="480" operator="equal">
      <formula>8.5</formula>
    </cfRule>
    <cfRule type="cellIs" dxfId="728" priority="481" operator="equal">
      <formula>8.75</formula>
    </cfRule>
    <cfRule type="cellIs" dxfId="727" priority="482" operator="equal">
      <formula>9</formula>
    </cfRule>
    <cfRule type="cellIs" dxfId="726" priority="483" operator="equal">
      <formula>9.25</formula>
    </cfRule>
    <cfRule type="cellIs" dxfId="725" priority="484" operator="greaterThanOrEqual">
      <formula>9.5</formula>
    </cfRule>
    <cfRule type="cellIs" dxfId="724" priority="485" operator="equal">
      <formula>7</formula>
    </cfRule>
    <cfRule type="cellIs" dxfId="723" priority="486" operator="between">
      <formula>7</formula>
      <formula>7.25</formula>
    </cfRule>
    <cfRule type="cellIs" dxfId="722" priority="487" operator="between">
      <formula>7.25</formula>
      <formula>7.5</formula>
    </cfRule>
    <cfRule type="cellIs" dxfId="721" priority="488" operator="between">
      <formula>7.5</formula>
      <formula>7.75</formula>
    </cfRule>
    <cfRule type="cellIs" dxfId="720" priority="489" operator="between">
      <formula>7.75</formula>
      <formula>8</formula>
    </cfRule>
    <cfRule type="cellIs" dxfId="719" priority="490" operator="between">
      <formula>8</formula>
      <formula>8.25</formula>
    </cfRule>
    <cfRule type="cellIs" dxfId="718" priority="491" operator="between">
      <formula>8.25</formula>
      <formula>8.5</formula>
    </cfRule>
    <cfRule type="cellIs" dxfId="717" priority="492" operator="between">
      <formula>8.5</formula>
      <formula>8.75</formula>
    </cfRule>
    <cfRule type="cellIs" dxfId="716" priority="493" operator="between">
      <formula>8.75</formula>
      <formula>9</formula>
    </cfRule>
    <cfRule type="cellIs" dxfId="715" priority="494" operator="between">
      <formula>9</formula>
      <formula>9.25</formula>
    </cfRule>
    <cfRule type="cellIs" dxfId="714" priority="495" operator="between">
      <formula>9.25</formula>
      <formula>9.5</formula>
    </cfRule>
    <cfRule type="cellIs" dxfId="713" priority="496" operator="lessThan">
      <formula>1</formula>
    </cfRule>
  </conditionalFormatting>
  <conditionalFormatting sqref="P15">
    <cfRule type="cellIs" dxfId="712" priority="497" operator="between">
      <formula>1</formula>
      <formula>7</formula>
    </cfRule>
    <cfRule type="cellIs" dxfId="711" priority="498" operator="equal">
      <formula>7.25</formula>
    </cfRule>
    <cfRule type="cellIs" dxfId="710" priority="499" operator="equal">
      <formula>7.5</formula>
    </cfRule>
    <cfRule type="cellIs" dxfId="709" priority="500" operator="equal">
      <formula>7.75</formula>
    </cfRule>
    <cfRule type="cellIs" dxfId="708" priority="501" operator="equal">
      <formula>8</formula>
    </cfRule>
    <cfRule type="cellIs" dxfId="707" priority="502" operator="equal">
      <formula>8.25</formula>
    </cfRule>
    <cfRule type="cellIs" dxfId="706" priority="503" operator="equal">
      <formula>8.5</formula>
    </cfRule>
    <cfRule type="cellIs" dxfId="705" priority="504" operator="equal">
      <formula>8.75</formula>
    </cfRule>
    <cfRule type="cellIs" dxfId="704" priority="505" operator="equal">
      <formula>9</formula>
    </cfRule>
    <cfRule type="cellIs" dxfId="703" priority="506" operator="equal">
      <formula>9.25</formula>
    </cfRule>
    <cfRule type="cellIs" dxfId="702" priority="507" operator="greaterThanOrEqual">
      <formula>9.5</formula>
    </cfRule>
    <cfRule type="cellIs" dxfId="701" priority="508" operator="equal">
      <formula>7</formula>
    </cfRule>
    <cfRule type="cellIs" dxfId="700" priority="509" operator="between">
      <formula>7</formula>
      <formula>7.25</formula>
    </cfRule>
    <cfRule type="cellIs" dxfId="699" priority="510" operator="between">
      <formula>7.25</formula>
      <formula>7.5</formula>
    </cfRule>
    <cfRule type="cellIs" dxfId="698" priority="511" operator="between">
      <formula>7.5</formula>
      <formula>7.75</formula>
    </cfRule>
    <cfRule type="cellIs" dxfId="697" priority="512" operator="between">
      <formula>7.75</formula>
      <formula>8</formula>
    </cfRule>
    <cfRule type="cellIs" dxfId="696" priority="513" operator="between">
      <formula>8</formula>
      <formula>8.25</formula>
    </cfRule>
    <cfRule type="cellIs" dxfId="695" priority="514" operator="between">
      <formula>8.25</formula>
      <formula>8.5</formula>
    </cfRule>
    <cfRule type="cellIs" dxfId="694" priority="515" operator="between">
      <formula>8.5</formula>
      <formula>8.75</formula>
    </cfRule>
    <cfRule type="cellIs" dxfId="693" priority="516" operator="between">
      <formula>8.75</formula>
      <formula>9</formula>
    </cfRule>
    <cfRule type="cellIs" dxfId="692" priority="517" operator="between">
      <formula>9</formula>
      <formula>9.25</formula>
    </cfRule>
    <cfRule type="cellIs" dxfId="691" priority="518" operator="between">
      <formula>9.25</formula>
      <formula>9.5</formula>
    </cfRule>
    <cfRule type="cellIs" dxfId="690" priority="519" operator="lessThan">
      <formula>1</formula>
    </cfRule>
  </conditionalFormatting>
  <conditionalFormatting sqref="Q15">
    <cfRule type="cellIs" dxfId="689" priority="520" operator="between">
      <formula>1</formula>
      <formula>7</formula>
    </cfRule>
    <cfRule type="cellIs" dxfId="688" priority="521" operator="equal">
      <formula>7.25</formula>
    </cfRule>
    <cfRule type="cellIs" dxfId="687" priority="522" operator="equal">
      <formula>7.5</formula>
    </cfRule>
    <cfRule type="cellIs" dxfId="686" priority="523" operator="equal">
      <formula>7.75</formula>
    </cfRule>
    <cfRule type="cellIs" dxfId="685" priority="524" operator="equal">
      <formula>8</formula>
    </cfRule>
    <cfRule type="cellIs" dxfId="684" priority="525" operator="equal">
      <formula>8.25</formula>
    </cfRule>
    <cfRule type="cellIs" dxfId="683" priority="526" operator="equal">
      <formula>8.5</formula>
    </cfRule>
    <cfRule type="cellIs" dxfId="682" priority="527" operator="equal">
      <formula>8.75</formula>
    </cfRule>
    <cfRule type="cellIs" dxfId="681" priority="528" operator="equal">
      <formula>9</formula>
    </cfRule>
    <cfRule type="cellIs" dxfId="680" priority="529" operator="equal">
      <formula>9.25</formula>
    </cfRule>
    <cfRule type="cellIs" dxfId="679" priority="530" operator="greaterThanOrEqual">
      <formula>9.5</formula>
    </cfRule>
    <cfRule type="cellIs" dxfId="678" priority="531" operator="equal">
      <formula>7</formula>
    </cfRule>
    <cfRule type="cellIs" dxfId="677" priority="532" operator="between">
      <formula>7</formula>
      <formula>7.25</formula>
    </cfRule>
    <cfRule type="cellIs" dxfId="676" priority="533" operator="between">
      <formula>7.25</formula>
      <formula>7.5</formula>
    </cfRule>
    <cfRule type="cellIs" dxfId="675" priority="534" operator="between">
      <formula>7.5</formula>
      <formula>7.75</formula>
    </cfRule>
    <cfRule type="cellIs" dxfId="674" priority="535" operator="between">
      <formula>7.75</formula>
      <formula>8</formula>
    </cfRule>
    <cfRule type="cellIs" dxfId="673" priority="536" operator="between">
      <formula>8</formula>
      <formula>8.25</formula>
    </cfRule>
    <cfRule type="cellIs" dxfId="672" priority="537" operator="between">
      <formula>8.25</formula>
      <formula>8.5</formula>
    </cfRule>
    <cfRule type="cellIs" dxfId="671" priority="538" operator="between">
      <formula>8.5</formula>
      <formula>8.75</formula>
    </cfRule>
    <cfRule type="cellIs" dxfId="670" priority="539" operator="between">
      <formula>8.75</formula>
      <formula>9</formula>
    </cfRule>
    <cfRule type="cellIs" dxfId="669" priority="540" operator="between">
      <formula>9</formula>
      <formula>9.25</formula>
    </cfRule>
    <cfRule type="cellIs" dxfId="668" priority="541" operator="between">
      <formula>9.25</formula>
      <formula>9.5</formula>
    </cfRule>
    <cfRule type="cellIs" dxfId="667" priority="542" operator="lessThan">
      <formula>1</formula>
    </cfRule>
  </conditionalFormatting>
  <conditionalFormatting sqref="R15">
    <cfRule type="cellIs" dxfId="666" priority="543" operator="between">
      <formula>1</formula>
      <formula>7</formula>
    </cfRule>
    <cfRule type="cellIs" dxfId="665" priority="544" operator="equal">
      <formula>7.25</formula>
    </cfRule>
    <cfRule type="cellIs" dxfId="664" priority="545" operator="equal">
      <formula>7.5</formula>
    </cfRule>
    <cfRule type="cellIs" dxfId="663" priority="546" operator="equal">
      <formula>7.75</formula>
    </cfRule>
    <cfRule type="cellIs" dxfId="662" priority="547" operator="equal">
      <formula>8</formula>
    </cfRule>
    <cfRule type="cellIs" dxfId="661" priority="548" operator="equal">
      <formula>8.25</formula>
    </cfRule>
    <cfRule type="cellIs" dxfId="660" priority="549" operator="equal">
      <formula>8.5</formula>
    </cfRule>
    <cfRule type="cellIs" dxfId="659" priority="550" operator="equal">
      <formula>8.75</formula>
    </cfRule>
    <cfRule type="cellIs" dxfId="658" priority="551" operator="equal">
      <formula>9</formula>
    </cfRule>
    <cfRule type="cellIs" dxfId="657" priority="552" operator="equal">
      <formula>9.25</formula>
    </cfRule>
    <cfRule type="cellIs" dxfId="656" priority="553" operator="greaterThanOrEqual">
      <formula>9.5</formula>
    </cfRule>
    <cfRule type="cellIs" dxfId="655" priority="554" operator="equal">
      <formula>7</formula>
    </cfRule>
    <cfRule type="cellIs" dxfId="654" priority="555" operator="between">
      <formula>7</formula>
      <formula>7.25</formula>
    </cfRule>
    <cfRule type="cellIs" dxfId="653" priority="556" operator="between">
      <formula>7.25</formula>
      <formula>7.5</formula>
    </cfRule>
    <cfRule type="cellIs" dxfId="652" priority="557" operator="between">
      <formula>7.5</formula>
      <formula>7.75</formula>
    </cfRule>
    <cfRule type="cellIs" dxfId="651" priority="558" operator="between">
      <formula>7.75</formula>
      <formula>8</formula>
    </cfRule>
    <cfRule type="cellIs" dxfId="650" priority="559" operator="between">
      <formula>8</formula>
      <formula>8.25</formula>
    </cfRule>
    <cfRule type="cellIs" dxfId="649" priority="560" operator="between">
      <formula>8.25</formula>
      <formula>8.5</formula>
    </cfRule>
    <cfRule type="cellIs" dxfId="648" priority="561" operator="between">
      <formula>8.5</formula>
      <formula>8.75</formula>
    </cfRule>
    <cfRule type="cellIs" dxfId="647" priority="562" operator="between">
      <formula>8.75</formula>
      <formula>9</formula>
    </cfRule>
    <cfRule type="cellIs" dxfId="646" priority="563" operator="between">
      <formula>9</formula>
      <formula>9.25</formula>
    </cfRule>
    <cfRule type="cellIs" dxfId="645" priority="564" operator="between">
      <formula>9.25</formula>
      <formula>9.5</formula>
    </cfRule>
    <cfRule type="cellIs" dxfId="644" priority="565" operator="lessThan">
      <formula>1</formula>
    </cfRule>
  </conditionalFormatting>
  <conditionalFormatting sqref="S15">
    <cfRule type="cellIs" dxfId="643" priority="566" operator="between">
      <formula>1</formula>
      <formula>7</formula>
    </cfRule>
    <cfRule type="cellIs" dxfId="642" priority="567" operator="equal">
      <formula>7.25</formula>
    </cfRule>
    <cfRule type="cellIs" dxfId="641" priority="568" operator="equal">
      <formula>7.5</formula>
    </cfRule>
    <cfRule type="cellIs" dxfId="640" priority="569" operator="equal">
      <formula>7.75</formula>
    </cfRule>
    <cfRule type="cellIs" dxfId="639" priority="570" operator="equal">
      <formula>8</formula>
    </cfRule>
    <cfRule type="cellIs" dxfId="638" priority="571" operator="equal">
      <formula>8.25</formula>
    </cfRule>
    <cfRule type="cellIs" dxfId="637" priority="572" operator="equal">
      <formula>8.5</formula>
    </cfRule>
    <cfRule type="cellIs" dxfId="636" priority="573" operator="equal">
      <formula>8.75</formula>
    </cfRule>
    <cfRule type="cellIs" dxfId="635" priority="574" operator="equal">
      <formula>9</formula>
    </cfRule>
    <cfRule type="cellIs" dxfId="634" priority="575" operator="equal">
      <formula>9.25</formula>
    </cfRule>
    <cfRule type="cellIs" dxfId="633" priority="576" operator="greaterThanOrEqual">
      <formula>9.5</formula>
    </cfRule>
    <cfRule type="cellIs" dxfId="632" priority="577" operator="equal">
      <formula>7</formula>
    </cfRule>
    <cfRule type="cellIs" dxfId="631" priority="578" operator="between">
      <formula>7</formula>
      <formula>7.25</formula>
    </cfRule>
    <cfRule type="cellIs" dxfId="630" priority="579" operator="between">
      <formula>7.25</formula>
      <formula>7.5</formula>
    </cfRule>
    <cfRule type="cellIs" dxfId="629" priority="580" operator="between">
      <formula>7.5</formula>
      <formula>7.75</formula>
    </cfRule>
    <cfRule type="cellIs" dxfId="628" priority="581" operator="between">
      <formula>7.75</formula>
      <formula>8</formula>
    </cfRule>
    <cfRule type="cellIs" dxfId="627" priority="582" operator="between">
      <formula>8</formula>
      <formula>8.25</formula>
    </cfRule>
    <cfRule type="cellIs" dxfId="626" priority="583" operator="between">
      <formula>8.25</formula>
      <formula>8.5</formula>
    </cfRule>
    <cfRule type="cellIs" dxfId="625" priority="584" operator="between">
      <formula>8.5</formula>
      <formula>8.75</formula>
    </cfRule>
    <cfRule type="cellIs" dxfId="624" priority="585" operator="between">
      <formula>8.75</formula>
      <formula>9</formula>
    </cfRule>
    <cfRule type="cellIs" dxfId="623" priority="586" operator="between">
      <formula>9</formula>
      <formula>9.25</formula>
    </cfRule>
    <cfRule type="cellIs" dxfId="622" priority="587" operator="between">
      <formula>9.25</formula>
      <formula>9.5</formula>
    </cfRule>
    <cfRule type="cellIs" dxfId="621" priority="588" operator="lessThan">
      <formula>1</formula>
    </cfRule>
  </conditionalFormatting>
  <conditionalFormatting sqref="T15">
    <cfRule type="cellIs" dxfId="620" priority="589" operator="between">
      <formula>1</formula>
      <formula>7</formula>
    </cfRule>
    <cfRule type="cellIs" dxfId="619" priority="590" operator="equal">
      <formula>7.25</formula>
    </cfRule>
    <cfRule type="cellIs" dxfId="618" priority="591" operator="equal">
      <formula>7.5</formula>
    </cfRule>
    <cfRule type="cellIs" dxfId="617" priority="592" operator="equal">
      <formula>7.75</formula>
    </cfRule>
    <cfRule type="cellIs" dxfId="616" priority="593" operator="equal">
      <formula>8</formula>
    </cfRule>
    <cfRule type="cellIs" dxfId="615" priority="594" operator="equal">
      <formula>8.25</formula>
    </cfRule>
    <cfRule type="cellIs" dxfId="614" priority="595" operator="equal">
      <formula>8.5</formula>
    </cfRule>
    <cfRule type="cellIs" dxfId="613" priority="596" operator="equal">
      <formula>8.75</formula>
    </cfRule>
    <cfRule type="cellIs" dxfId="612" priority="597" operator="equal">
      <formula>9</formula>
    </cfRule>
    <cfRule type="cellIs" dxfId="611" priority="598" operator="equal">
      <formula>9.25</formula>
    </cfRule>
    <cfRule type="cellIs" dxfId="610" priority="599" operator="greaterThanOrEqual">
      <formula>9.5</formula>
    </cfRule>
    <cfRule type="cellIs" dxfId="609" priority="600" operator="equal">
      <formula>7</formula>
    </cfRule>
    <cfRule type="cellIs" dxfId="608" priority="601" operator="between">
      <formula>7</formula>
      <formula>7.25</formula>
    </cfRule>
    <cfRule type="cellIs" dxfId="607" priority="602" operator="between">
      <formula>7.25</formula>
      <formula>7.5</formula>
    </cfRule>
    <cfRule type="cellIs" dxfId="606" priority="603" operator="between">
      <formula>7.5</formula>
      <formula>7.75</formula>
    </cfRule>
    <cfRule type="cellIs" dxfId="605" priority="604" operator="between">
      <formula>7.75</formula>
      <formula>8</formula>
    </cfRule>
    <cfRule type="cellIs" dxfId="604" priority="605" operator="between">
      <formula>8</formula>
      <formula>8.25</formula>
    </cfRule>
    <cfRule type="cellIs" dxfId="603" priority="606" operator="between">
      <formula>8.25</formula>
      <formula>8.5</formula>
    </cfRule>
    <cfRule type="cellIs" dxfId="602" priority="607" operator="between">
      <formula>8.5</formula>
      <formula>8.75</formula>
    </cfRule>
    <cfRule type="cellIs" dxfId="601" priority="608" operator="between">
      <formula>8.75</formula>
      <formula>9</formula>
    </cfRule>
    <cfRule type="cellIs" dxfId="600" priority="609" operator="between">
      <formula>9</formula>
      <formula>9.25</formula>
    </cfRule>
    <cfRule type="cellIs" dxfId="599" priority="610" operator="between">
      <formula>9.25</formula>
      <formula>9.5</formula>
    </cfRule>
    <cfRule type="cellIs" dxfId="598" priority="611" operator="lessThan">
      <formula>1</formula>
    </cfRule>
  </conditionalFormatting>
  <conditionalFormatting sqref="U15">
    <cfRule type="cellIs" dxfId="597" priority="612" operator="between">
      <formula>1</formula>
      <formula>7</formula>
    </cfRule>
    <cfRule type="cellIs" dxfId="596" priority="613" operator="equal">
      <formula>7.25</formula>
    </cfRule>
    <cfRule type="cellIs" dxfId="595" priority="614" operator="equal">
      <formula>7.5</formula>
    </cfRule>
    <cfRule type="cellIs" dxfId="594" priority="615" operator="equal">
      <formula>7.75</formula>
    </cfRule>
    <cfRule type="cellIs" dxfId="593" priority="616" operator="equal">
      <formula>8</formula>
    </cfRule>
    <cfRule type="cellIs" dxfId="592" priority="617" operator="equal">
      <formula>8.25</formula>
    </cfRule>
    <cfRule type="cellIs" dxfId="591" priority="618" operator="equal">
      <formula>8.5</formula>
    </cfRule>
    <cfRule type="cellIs" dxfId="590" priority="619" operator="equal">
      <formula>8.75</formula>
    </cfRule>
    <cfRule type="cellIs" dxfId="589" priority="620" operator="equal">
      <formula>9</formula>
    </cfRule>
    <cfRule type="cellIs" dxfId="588" priority="621" operator="equal">
      <formula>9.25</formula>
    </cfRule>
    <cfRule type="cellIs" dxfId="587" priority="622" operator="greaterThanOrEqual">
      <formula>9.5</formula>
    </cfRule>
    <cfRule type="cellIs" dxfId="586" priority="623" operator="equal">
      <formula>7</formula>
    </cfRule>
    <cfRule type="cellIs" dxfId="585" priority="624" operator="between">
      <formula>7</formula>
      <formula>7.25</formula>
    </cfRule>
    <cfRule type="cellIs" dxfId="584" priority="625" operator="between">
      <formula>7.25</formula>
      <formula>7.5</formula>
    </cfRule>
    <cfRule type="cellIs" dxfId="583" priority="626" operator="between">
      <formula>7.5</formula>
      <formula>7.75</formula>
    </cfRule>
    <cfRule type="cellIs" dxfId="582" priority="627" operator="between">
      <formula>7.75</formula>
      <formula>8</formula>
    </cfRule>
    <cfRule type="cellIs" dxfId="581" priority="628" operator="between">
      <formula>8</formula>
      <formula>8.25</formula>
    </cfRule>
    <cfRule type="cellIs" dxfId="580" priority="629" operator="between">
      <formula>8.25</formula>
      <formula>8.5</formula>
    </cfRule>
    <cfRule type="cellIs" dxfId="579" priority="630" operator="between">
      <formula>8.5</formula>
      <formula>8.75</formula>
    </cfRule>
    <cfRule type="cellIs" dxfId="578" priority="631" operator="between">
      <formula>8.75</formula>
      <formula>9</formula>
    </cfRule>
    <cfRule type="cellIs" dxfId="577" priority="632" operator="between">
      <formula>9</formula>
      <formula>9.25</formula>
    </cfRule>
    <cfRule type="cellIs" dxfId="576" priority="633" operator="between">
      <formula>9.25</formula>
      <formula>9.5</formula>
    </cfRule>
    <cfRule type="cellIs" dxfId="575" priority="634" operator="lessThan">
      <formula>1</formula>
    </cfRule>
  </conditionalFormatting>
  <conditionalFormatting sqref="V15">
    <cfRule type="cellIs" dxfId="574" priority="635" operator="between">
      <formula>1</formula>
      <formula>7</formula>
    </cfRule>
    <cfRule type="cellIs" dxfId="573" priority="636" operator="equal">
      <formula>7.25</formula>
    </cfRule>
    <cfRule type="cellIs" dxfId="572" priority="637" operator="equal">
      <formula>7.5</formula>
    </cfRule>
    <cfRule type="cellIs" dxfId="571" priority="638" operator="equal">
      <formula>7.75</formula>
    </cfRule>
    <cfRule type="cellIs" dxfId="570" priority="639" operator="equal">
      <formula>8</formula>
    </cfRule>
    <cfRule type="cellIs" dxfId="569" priority="640" operator="equal">
      <formula>8.25</formula>
    </cfRule>
    <cfRule type="cellIs" dxfId="568" priority="641" operator="equal">
      <formula>8.5</formula>
    </cfRule>
    <cfRule type="cellIs" dxfId="567" priority="642" operator="equal">
      <formula>8.75</formula>
    </cfRule>
    <cfRule type="cellIs" dxfId="566" priority="643" operator="equal">
      <formula>9</formula>
    </cfRule>
    <cfRule type="cellIs" dxfId="565" priority="644" operator="equal">
      <formula>9.25</formula>
    </cfRule>
    <cfRule type="cellIs" dxfId="564" priority="645" operator="greaterThanOrEqual">
      <formula>9.5</formula>
    </cfRule>
    <cfRule type="cellIs" dxfId="563" priority="646" operator="equal">
      <formula>7</formula>
    </cfRule>
    <cfRule type="cellIs" dxfId="562" priority="647" operator="between">
      <formula>7</formula>
      <formula>7.25</formula>
    </cfRule>
    <cfRule type="cellIs" dxfId="561" priority="648" operator="between">
      <formula>7.25</formula>
      <formula>7.5</formula>
    </cfRule>
    <cfRule type="cellIs" dxfId="560" priority="649" operator="between">
      <formula>7.5</formula>
      <formula>7.75</formula>
    </cfRule>
    <cfRule type="cellIs" dxfId="559" priority="650" operator="between">
      <formula>7.75</formula>
      <formula>8</formula>
    </cfRule>
    <cfRule type="cellIs" dxfId="558" priority="651" operator="between">
      <formula>8</formula>
      <formula>8.25</formula>
    </cfRule>
    <cfRule type="cellIs" dxfId="557" priority="652" operator="between">
      <formula>8.25</formula>
      <formula>8.5</formula>
    </cfRule>
    <cfRule type="cellIs" dxfId="556" priority="653" operator="between">
      <formula>8.5</formula>
      <formula>8.75</formula>
    </cfRule>
    <cfRule type="cellIs" dxfId="555" priority="654" operator="between">
      <formula>8.75</formula>
      <formula>9</formula>
    </cfRule>
    <cfRule type="cellIs" dxfId="554" priority="655" operator="between">
      <formula>9</formula>
      <formula>9.25</formula>
    </cfRule>
    <cfRule type="cellIs" dxfId="553" priority="656" operator="between">
      <formula>9.25</formula>
      <formula>9.5</formula>
    </cfRule>
    <cfRule type="cellIs" dxfId="552" priority="657" operator="lessThan">
      <formula>1</formula>
    </cfRule>
  </conditionalFormatting>
  <conditionalFormatting sqref="W15">
    <cfRule type="cellIs" dxfId="551" priority="658" operator="between">
      <formula>1</formula>
      <formula>7</formula>
    </cfRule>
    <cfRule type="cellIs" dxfId="550" priority="659" operator="equal">
      <formula>7.25</formula>
    </cfRule>
    <cfRule type="cellIs" dxfId="549" priority="660" operator="equal">
      <formula>7.5</formula>
    </cfRule>
    <cfRule type="cellIs" dxfId="548" priority="661" operator="equal">
      <formula>7.75</formula>
    </cfRule>
    <cfRule type="cellIs" dxfId="547" priority="662" operator="equal">
      <formula>8</formula>
    </cfRule>
    <cfRule type="cellIs" dxfId="546" priority="663" operator="equal">
      <formula>8.25</formula>
    </cfRule>
    <cfRule type="cellIs" dxfId="545" priority="664" operator="equal">
      <formula>8.5</formula>
    </cfRule>
    <cfRule type="cellIs" dxfId="544" priority="665" operator="equal">
      <formula>8.75</formula>
    </cfRule>
    <cfRule type="cellIs" dxfId="543" priority="666" operator="equal">
      <formula>9</formula>
    </cfRule>
    <cfRule type="cellIs" dxfId="542" priority="667" operator="equal">
      <formula>9.25</formula>
    </cfRule>
    <cfRule type="cellIs" dxfId="541" priority="668" operator="greaterThanOrEqual">
      <formula>9.5</formula>
    </cfRule>
    <cfRule type="cellIs" dxfId="540" priority="669" operator="equal">
      <formula>7</formula>
    </cfRule>
    <cfRule type="cellIs" dxfId="539" priority="670" operator="between">
      <formula>7</formula>
      <formula>7.25</formula>
    </cfRule>
    <cfRule type="cellIs" dxfId="538" priority="671" operator="between">
      <formula>7.25</formula>
      <formula>7.5</formula>
    </cfRule>
    <cfRule type="cellIs" dxfId="537" priority="672" operator="between">
      <formula>7.5</formula>
      <formula>7.75</formula>
    </cfRule>
    <cfRule type="cellIs" dxfId="536" priority="673" operator="between">
      <formula>7.75</formula>
      <formula>8</formula>
    </cfRule>
    <cfRule type="cellIs" dxfId="535" priority="674" operator="between">
      <formula>8</formula>
      <formula>8.25</formula>
    </cfRule>
    <cfRule type="cellIs" dxfId="534" priority="675" operator="between">
      <formula>8.25</formula>
      <formula>8.5</formula>
    </cfRule>
    <cfRule type="cellIs" dxfId="533" priority="676" operator="between">
      <formula>8.5</formula>
      <formula>8.75</formula>
    </cfRule>
    <cfRule type="cellIs" dxfId="532" priority="677" operator="between">
      <formula>8.75</formula>
      <formula>9</formula>
    </cfRule>
    <cfRule type="cellIs" dxfId="531" priority="678" operator="between">
      <formula>9</formula>
      <formula>9.25</formula>
    </cfRule>
    <cfRule type="cellIs" dxfId="530" priority="679" operator="between">
      <formula>9.25</formula>
      <formula>9.5</formula>
    </cfRule>
    <cfRule type="cellIs" dxfId="529" priority="680" operator="lessThan">
      <formula>1</formula>
    </cfRule>
  </conditionalFormatting>
  <conditionalFormatting sqref="X15">
    <cfRule type="cellIs" dxfId="528" priority="681" operator="between">
      <formula>1</formula>
      <formula>7</formula>
    </cfRule>
    <cfRule type="cellIs" dxfId="527" priority="682" operator="equal">
      <formula>7.25</formula>
    </cfRule>
    <cfRule type="cellIs" dxfId="526" priority="683" operator="equal">
      <formula>7.5</formula>
    </cfRule>
    <cfRule type="cellIs" dxfId="525" priority="684" operator="equal">
      <formula>7.75</formula>
    </cfRule>
    <cfRule type="cellIs" dxfId="524" priority="685" operator="equal">
      <formula>8</formula>
    </cfRule>
    <cfRule type="cellIs" dxfId="523" priority="686" operator="equal">
      <formula>8.25</formula>
    </cfRule>
    <cfRule type="cellIs" dxfId="522" priority="687" operator="equal">
      <formula>8.5</formula>
    </cfRule>
    <cfRule type="cellIs" dxfId="521" priority="688" operator="equal">
      <formula>8.75</formula>
    </cfRule>
    <cfRule type="cellIs" dxfId="520" priority="689" operator="equal">
      <formula>9</formula>
    </cfRule>
    <cfRule type="cellIs" dxfId="519" priority="690" operator="equal">
      <formula>9.25</formula>
    </cfRule>
    <cfRule type="cellIs" dxfId="518" priority="691" operator="greaterThanOrEqual">
      <formula>9.5</formula>
    </cfRule>
    <cfRule type="cellIs" dxfId="517" priority="692" operator="equal">
      <formula>7</formula>
    </cfRule>
    <cfRule type="cellIs" dxfId="516" priority="693" operator="between">
      <formula>7</formula>
      <formula>7.25</formula>
    </cfRule>
    <cfRule type="cellIs" dxfId="515" priority="694" operator="between">
      <formula>7.25</formula>
      <formula>7.5</formula>
    </cfRule>
    <cfRule type="cellIs" dxfId="514" priority="695" operator="between">
      <formula>7.5</formula>
      <formula>7.75</formula>
    </cfRule>
    <cfRule type="cellIs" dxfId="513" priority="696" operator="between">
      <formula>7.75</formula>
      <formula>8</formula>
    </cfRule>
    <cfRule type="cellIs" dxfId="512" priority="697" operator="between">
      <formula>8</formula>
      <formula>8.25</formula>
    </cfRule>
    <cfRule type="cellIs" dxfId="511" priority="698" operator="between">
      <formula>8.25</formula>
      <formula>8.5</formula>
    </cfRule>
    <cfRule type="cellIs" dxfId="510" priority="699" operator="between">
      <formula>8.5</formula>
      <formula>8.75</formula>
    </cfRule>
    <cfRule type="cellIs" dxfId="509" priority="700" operator="between">
      <formula>8.75</formula>
      <formula>9</formula>
    </cfRule>
    <cfRule type="cellIs" dxfId="508" priority="701" operator="between">
      <formula>9</formula>
      <formula>9.25</formula>
    </cfRule>
    <cfRule type="cellIs" dxfId="507" priority="702" operator="between">
      <formula>9.25</formula>
      <formula>9.5</formula>
    </cfRule>
    <cfRule type="cellIs" dxfId="506" priority="703" operator="lessThan">
      <formula>1</formula>
    </cfRule>
  </conditionalFormatting>
  <conditionalFormatting sqref="Y15">
    <cfRule type="cellIs" dxfId="505" priority="704" operator="between">
      <formula>1</formula>
      <formula>7</formula>
    </cfRule>
    <cfRule type="cellIs" dxfId="504" priority="705" operator="equal">
      <formula>7.25</formula>
    </cfRule>
    <cfRule type="cellIs" dxfId="503" priority="706" operator="equal">
      <formula>7.5</formula>
    </cfRule>
    <cfRule type="cellIs" dxfId="502" priority="707" operator="equal">
      <formula>7.75</formula>
    </cfRule>
    <cfRule type="cellIs" dxfId="501" priority="708" operator="equal">
      <formula>8</formula>
    </cfRule>
    <cfRule type="cellIs" dxfId="500" priority="709" operator="equal">
      <formula>8.25</formula>
    </cfRule>
    <cfRule type="cellIs" dxfId="499" priority="710" operator="equal">
      <formula>8.5</formula>
    </cfRule>
    <cfRule type="cellIs" dxfId="498" priority="711" operator="equal">
      <formula>8.75</formula>
    </cfRule>
    <cfRule type="cellIs" dxfId="497" priority="712" operator="equal">
      <formula>9</formula>
    </cfRule>
    <cfRule type="cellIs" dxfId="496" priority="713" operator="equal">
      <formula>9.25</formula>
    </cfRule>
    <cfRule type="cellIs" dxfId="495" priority="714" operator="greaterThanOrEqual">
      <formula>9.5</formula>
    </cfRule>
    <cfRule type="cellIs" dxfId="494" priority="715" operator="equal">
      <formula>7</formula>
    </cfRule>
    <cfRule type="cellIs" dxfId="493" priority="716" operator="between">
      <formula>7</formula>
      <formula>7.25</formula>
    </cfRule>
    <cfRule type="cellIs" dxfId="492" priority="717" operator="between">
      <formula>7.25</formula>
      <formula>7.5</formula>
    </cfRule>
    <cfRule type="cellIs" dxfId="491" priority="718" operator="between">
      <formula>7.5</formula>
      <formula>7.75</formula>
    </cfRule>
    <cfRule type="cellIs" dxfId="490" priority="719" operator="between">
      <formula>7.75</formula>
      <formula>8</formula>
    </cfRule>
    <cfRule type="cellIs" dxfId="489" priority="720" operator="between">
      <formula>8</formula>
      <formula>8.25</formula>
    </cfRule>
    <cfRule type="cellIs" dxfId="488" priority="721" operator="between">
      <formula>8.25</formula>
      <formula>8.5</formula>
    </cfRule>
    <cfRule type="cellIs" dxfId="487" priority="722" operator="between">
      <formula>8.5</formula>
      <formula>8.75</formula>
    </cfRule>
    <cfRule type="cellIs" dxfId="486" priority="723" operator="between">
      <formula>8.75</formula>
      <formula>9</formula>
    </cfRule>
    <cfRule type="cellIs" dxfId="485" priority="724" operator="between">
      <formula>9</formula>
      <formula>9.25</formula>
    </cfRule>
    <cfRule type="cellIs" dxfId="484" priority="725" operator="between">
      <formula>9.25</formula>
      <formula>9.5</formula>
    </cfRule>
    <cfRule type="cellIs" dxfId="483" priority="726" operator="lessThan">
      <formula>1</formula>
    </cfRule>
  </conditionalFormatting>
  <conditionalFormatting sqref="Z15">
    <cfRule type="cellIs" dxfId="482" priority="727" operator="between">
      <formula>1</formula>
      <formula>7</formula>
    </cfRule>
    <cfRule type="cellIs" dxfId="481" priority="728" operator="equal">
      <formula>7.25</formula>
    </cfRule>
    <cfRule type="cellIs" dxfId="480" priority="729" operator="equal">
      <formula>7.5</formula>
    </cfRule>
    <cfRule type="cellIs" dxfId="479" priority="730" operator="equal">
      <formula>7.75</formula>
    </cfRule>
    <cfRule type="cellIs" dxfId="478" priority="731" operator="equal">
      <formula>8</formula>
    </cfRule>
    <cfRule type="cellIs" dxfId="477" priority="732" operator="equal">
      <formula>8.25</formula>
    </cfRule>
    <cfRule type="cellIs" dxfId="476" priority="733" operator="equal">
      <formula>8.5</formula>
    </cfRule>
    <cfRule type="cellIs" dxfId="475" priority="734" operator="equal">
      <formula>8.75</formula>
    </cfRule>
    <cfRule type="cellIs" dxfId="474" priority="735" operator="equal">
      <formula>9</formula>
    </cfRule>
    <cfRule type="cellIs" dxfId="473" priority="736" operator="equal">
      <formula>9.25</formula>
    </cfRule>
    <cfRule type="cellIs" dxfId="472" priority="737" operator="greaterThanOrEqual">
      <formula>9.5</formula>
    </cfRule>
    <cfRule type="cellIs" dxfId="471" priority="738" operator="equal">
      <formula>7</formula>
    </cfRule>
    <cfRule type="cellIs" dxfId="470" priority="739" operator="between">
      <formula>7</formula>
      <formula>7.25</formula>
    </cfRule>
    <cfRule type="cellIs" dxfId="469" priority="740" operator="between">
      <formula>7.25</formula>
      <formula>7.5</formula>
    </cfRule>
    <cfRule type="cellIs" dxfId="468" priority="741" operator="between">
      <formula>7.5</formula>
      <formula>7.75</formula>
    </cfRule>
    <cfRule type="cellIs" dxfId="467" priority="742" operator="between">
      <formula>7.75</formula>
      <formula>8</formula>
    </cfRule>
    <cfRule type="cellIs" dxfId="466" priority="743" operator="between">
      <formula>8</formula>
      <formula>8.25</formula>
    </cfRule>
    <cfRule type="cellIs" dxfId="465" priority="744" operator="between">
      <formula>8.25</formula>
      <formula>8.5</formula>
    </cfRule>
    <cfRule type="cellIs" dxfId="464" priority="745" operator="between">
      <formula>8.5</formula>
      <formula>8.75</formula>
    </cfRule>
    <cfRule type="cellIs" dxfId="463" priority="746" operator="between">
      <formula>8.75</formula>
      <formula>9</formula>
    </cfRule>
    <cfRule type="cellIs" dxfId="462" priority="747" operator="between">
      <formula>9</formula>
      <formula>9.25</formula>
    </cfRule>
    <cfRule type="cellIs" dxfId="461" priority="748" operator="between">
      <formula>9.25</formula>
      <formula>9.5</formula>
    </cfRule>
    <cfRule type="cellIs" dxfId="460" priority="749" operator="lessThan">
      <formula>1</formula>
    </cfRule>
  </conditionalFormatting>
  <conditionalFormatting sqref="AA15">
    <cfRule type="cellIs" dxfId="459" priority="750" operator="between">
      <formula>1</formula>
      <formula>7</formula>
    </cfRule>
    <cfRule type="cellIs" dxfId="458" priority="751" operator="equal">
      <formula>7.25</formula>
    </cfRule>
    <cfRule type="cellIs" dxfId="457" priority="752" operator="equal">
      <formula>7.5</formula>
    </cfRule>
    <cfRule type="cellIs" dxfId="456" priority="753" operator="equal">
      <formula>7.75</formula>
    </cfRule>
    <cfRule type="cellIs" dxfId="455" priority="754" operator="equal">
      <formula>8</formula>
    </cfRule>
    <cfRule type="cellIs" dxfId="454" priority="755" operator="equal">
      <formula>8.25</formula>
    </cfRule>
    <cfRule type="cellIs" dxfId="453" priority="756" operator="equal">
      <formula>8.5</formula>
    </cfRule>
    <cfRule type="cellIs" dxfId="452" priority="757" operator="equal">
      <formula>8.75</formula>
    </cfRule>
    <cfRule type="cellIs" dxfId="451" priority="758" operator="equal">
      <formula>9</formula>
    </cfRule>
    <cfRule type="cellIs" dxfId="450" priority="759" operator="equal">
      <formula>9.25</formula>
    </cfRule>
    <cfRule type="cellIs" dxfId="449" priority="760" operator="greaterThanOrEqual">
      <formula>9.5</formula>
    </cfRule>
    <cfRule type="cellIs" dxfId="448" priority="761" operator="equal">
      <formula>7</formula>
    </cfRule>
    <cfRule type="cellIs" dxfId="447" priority="762" operator="between">
      <formula>7</formula>
      <formula>7.25</formula>
    </cfRule>
    <cfRule type="cellIs" dxfId="446" priority="763" operator="between">
      <formula>7.25</formula>
      <formula>7.5</formula>
    </cfRule>
    <cfRule type="cellIs" dxfId="445" priority="764" operator="between">
      <formula>7.5</formula>
      <formula>7.75</formula>
    </cfRule>
    <cfRule type="cellIs" dxfId="444" priority="765" operator="between">
      <formula>7.75</formula>
      <formula>8</formula>
    </cfRule>
    <cfRule type="cellIs" dxfId="443" priority="766" operator="between">
      <formula>8</formula>
      <formula>8.25</formula>
    </cfRule>
    <cfRule type="cellIs" dxfId="442" priority="767" operator="between">
      <formula>8.25</formula>
      <formula>8.5</formula>
    </cfRule>
    <cfRule type="cellIs" dxfId="441" priority="768" operator="between">
      <formula>8.5</formula>
      <formula>8.75</formula>
    </cfRule>
    <cfRule type="cellIs" dxfId="440" priority="769" operator="between">
      <formula>8.75</formula>
      <formula>9</formula>
    </cfRule>
    <cfRule type="cellIs" dxfId="439" priority="770" operator="between">
      <formula>9</formula>
      <formula>9.25</formula>
    </cfRule>
    <cfRule type="cellIs" dxfId="438" priority="771" operator="between">
      <formula>9.25</formula>
      <formula>9.5</formula>
    </cfRule>
    <cfRule type="cellIs" dxfId="437" priority="772" operator="lessThan">
      <formula>1</formula>
    </cfRule>
  </conditionalFormatting>
  <conditionalFormatting sqref="AB15">
    <cfRule type="cellIs" dxfId="436" priority="773" operator="between">
      <formula>1</formula>
      <formula>7</formula>
    </cfRule>
    <cfRule type="cellIs" dxfId="435" priority="774" operator="equal">
      <formula>7.25</formula>
    </cfRule>
    <cfRule type="cellIs" dxfId="434" priority="775" operator="equal">
      <formula>7.5</formula>
    </cfRule>
    <cfRule type="cellIs" dxfId="433" priority="776" operator="equal">
      <formula>7.75</formula>
    </cfRule>
    <cfRule type="cellIs" dxfId="432" priority="777" operator="equal">
      <formula>8</formula>
    </cfRule>
    <cfRule type="cellIs" dxfId="431" priority="778" operator="equal">
      <formula>8.25</formula>
    </cfRule>
    <cfRule type="cellIs" dxfId="430" priority="779" operator="equal">
      <formula>8.5</formula>
    </cfRule>
    <cfRule type="cellIs" dxfId="429" priority="780" operator="equal">
      <formula>8.75</formula>
    </cfRule>
    <cfRule type="cellIs" dxfId="428" priority="781" operator="equal">
      <formula>9</formula>
    </cfRule>
    <cfRule type="cellIs" dxfId="427" priority="782" operator="equal">
      <formula>9.25</formula>
    </cfRule>
    <cfRule type="cellIs" dxfId="426" priority="783" operator="greaterThanOrEqual">
      <formula>9.5</formula>
    </cfRule>
    <cfRule type="cellIs" dxfId="425" priority="784" operator="equal">
      <formula>7</formula>
    </cfRule>
    <cfRule type="cellIs" dxfId="424" priority="785" operator="between">
      <formula>7</formula>
      <formula>7.25</formula>
    </cfRule>
    <cfRule type="cellIs" dxfId="423" priority="786" operator="between">
      <formula>7.25</formula>
      <formula>7.5</formula>
    </cfRule>
    <cfRule type="cellIs" dxfId="422" priority="787" operator="between">
      <formula>7.5</formula>
      <formula>7.75</formula>
    </cfRule>
    <cfRule type="cellIs" dxfId="421" priority="788" operator="between">
      <formula>7.75</formula>
      <formula>8</formula>
    </cfRule>
    <cfRule type="cellIs" dxfId="420" priority="789" operator="between">
      <formula>8</formula>
      <formula>8.25</formula>
    </cfRule>
    <cfRule type="cellIs" dxfId="419" priority="790" operator="between">
      <formula>8.25</formula>
      <formula>8.5</formula>
    </cfRule>
    <cfRule type="cellIs" dxfId="418" priority="791" operator="between">
      <formula>8.5</formula>
      <formula>8.75</formula>
    </cfRule>
    <cfRule type="cellIs" dxfId="417" priority="792" operator="between">
      <formula>8.75</formula>
      <formula>9</formula>
    </cfRule>
    <cfRule type="cellIs" dxfId="416" priority="793" operator="between">
      <formula>9</formula>
      <formula>9.25</formula>
    </cfRule>
    <cfRule type="cellIs" dxfId="415" priority="794" operator="between">
      <formula>9.25</formula>
      <formula>9.5</formula>
    </cfRule>
    <cfRule type="cellIs" dxfId="414" priority="795" operator="lessThan">
      <formula>1</formula>
    </cfRule>
  </conditionalFormatting>
  <conditionalFormatting sqref="AC15">
    <cfRule type="cellIs" dxfId="413" priority="796" operator="between">
      <formula>1</formula>
      <formula>7</formula>
    </cfRule>
    <cfRule type="cellIs" dxfId="412" priority="797" operator="equal">
      <formula>7.25</formula>
    </cfRule>
    <cfRule type="cellIs" dxfId="411" priority="798" operator="equal">
      <formula>7.5</formula>
    </cfRule>
    <cfRule type="cellIs" dxfId="410" priority="799" operator="equal">
      <formula>7.75</formula>
    </cfRule>
    <cfRule type="cellIs" dxfId="409" priority="800" operator="equal">
      <formula>8</formula>
    </cfRule>
    <cfRule type="cellIs" dxfId="408" priority="801" operator="equal">
      <formula>8.25</formula>
    </cfRule>
    <cfRule type="cellIs" dxfId="407" priority="802" operator="equal">
      <formula>8.5</formula>
    </cfRule>
    <cfRule type="cellIs" dxfId="406" priority="803" operator="equal">
      <formula>8.75</formula>
    </cfRule>
    <cfRule type="cellIs" dxfId="405" priority="804" operator="equal">
      <formula>9</formula>
    </cfRule>
    <cfRule type="cellIs" dxfId="404" priority="805" operator="equal">
      <formula>9.25</formula>
    </cfRule>
    <cfRule type="cellIs" dxfId="403" priority="806" operator="greaterThanOrEqual">
      <formula>9.5</formula>
    </cfRule>
    <cfRule type="cellIs" dxfId="402" priority="807" operator="equal">
      <formula>7</formula>
    </cfRule>
    <cfRule type="cellIs" dxfId="401" priority="808" operator="between">
      <formula>7</formula>
      <formula>7.25</formula>
    </cfRule>
    <cfRule type="cellIs" dxfId="400" priority="809" operator="between">
      <formula>7.25</formula>
      <formula>7.5</formula>
    </cfRule>
    <cfRule type="cellIs" dxfId="399" priority="810" operator="between">
      <formula>7.5</formula>
      <formula>7.75</formula>
    </cfRule>
    <cfRule type="cellIs" dxfId="398" priority="811" operator="between">
      <formula>7.75</formula>
      <formula>8</formula>
    </cfRule>
    <cfRule type="cellIs" dxfId="397" priority="812" operator="between">
      <formula>8</formula>
      <formula>8.25</formula>
    </cfRule>
    <cfRule type="cellIs" dxfId="396" priority="813" operator="between">
      <formula>8.25</formula>
      <formula>8.5</formula>
    </cfRule>
    <cfRule type="cellIs" dxfId="395" priority="814" operator="between">
      <formula>8.5</formula>
      <formula>8.75</formula>
    </cfRule>
    <cfRule type="cellIs" dxfId="394" priority="815" operator="between">
      <formula>8.75</formula>
      <formula>9</formula>
    </cfRule>
    <cfRule type="cellIs" dxfId="393" priority="816" operator="between">
      <formula>9</formula>
      <formula>9.25</formula>
    </cfRule>
    <cfRule type="cellIs" dxfId="392" priority="817" operator="between">
      <formula>9.25</formula>
      <formula>9.5</formula>
    </cfRule>
    <cfRule type="cellIs" dxfId="391" priority="818" operator="lessThan">
      <formula>1</formula>
    </cfRule>
  </conditionalFormatting>
  <conditionalFormatting sqref="AD15">
    <cfRule type="cellIs" dxfId="390" priority="819" operator="between">
      <formula>1</formula>
      <formula>7</formula>
    </cfRule>
    <cfRule type="cellIs" dxfId="389" priority="820" operator="equal">
      <formula>7.25</formula>
    </cfRule>
    <cfRule type="cellIs" dxfId="388" priority="821" operator="equal">
      <formula>7.5</formula>
    </cfRule>
    <cfRule type="cellIs" dxfId="387" priority="822" operator="equal">
      <formula>7.75</formula>
    </cfRule>
    <cfRule type="cellIs" dxfId="386" priority="823" operator="equal">
      <formula>8</formula>
    </cfRule>
    <cfRule type="cellIs" dxfId="385" priority="824" operator="equal">
      <formula>8.25</formula>
    </cfRule>
    <cfRule type="cellIs" dxfId="384" priority="825" operator="equal">
      <formula>8.5</formula>
    </cfRule>
    <cfRule type="cellIs" dxfId="383" priority="826" operator="equal">
      <formula>8.75</formula>
    </cfRule>
    <cfRule type="cellIs" dxfId="382" priority="827" operator="equal">
      <formula>9</formula>
    </cfRule>
    <cfRule type="cellIs" dxfId="381" priority="828" operator="equal">
      <formula>9.25</formula>
    </cfRule>
    <cfRule type="cellIs" dxfId="380" priority="829" operator="greaterThanOrEqual">
      <formula>9.5</formula>
    </cfRule>
    <cfRule type="cellIs" dxfId="379" priority="830" operator="equal">
      <formula>7</formula>
    </cfRule>
    <cfRule type="cellIs" dxfId="378" priority="831" operator="between">
      <formula>7</formula>
      <formula>7.25</formula>
    </cfRule>
    <cfRule type="cellIs" dxfId="377" priority="832" operator="between">
      <formula>7.25</formula>
      <formula>7.5</formula>
    </cfRule>
    <cfRule type="cellIs" dxfId="376" priority="833" operator="between">
      <formula>7.5</formula>
      <formula>7.75</formula>
    </cfRule>
    <cfRule type="cellIs" dxfId="375" priority="834" operator="between">
      <formula>7.75</formula>
      <formula>8</formula>
    </cfRule>
    <cfRule type="cellIs" dxfId="374" priority="835" operator="between">
      <formula>8</formula>
      <formula>8.25</formula>
    </cfRule>
    <cfRule type="cellIs" dxfId="373" priority="836" operator="between">
      <formula>8.25</formula>
      <formula>8.5</formula>
    </cfRule>
    <cfRule type="cellIs" dxfId="372" priority="837" operator="between">
      <formula>8.5</formula>
      <formula>8.75</formula>
    </cfRule>
    <cfRule type="cellIs" dxfId="371" priority="838" operator="between">
      <formula>8.75</formula>
      <formula>9</formula>
    </cfRule>
    <cfRule type="cellIs" dxfId="370" priority="839" operator="between">
      <formula>9</formula>
      <formula>9.25</formula>
    </cfRule>
    <cfRule type="cellIs" dxfId="369" priority="840" operator="between">
      <formula>9.25</formula>
      <formula>9.5</formula>
    </cfRule>
    <cfRule type="cellIs" dxfId="368" priority="841" operator="lessThan">
      <formula>1</formula>
    </cfRule>
  </conditionalFormatting>
  <pageMargins left="0.3" right="0.3" top="0.3" bottom="0.3" header="0.51180555555555496" footer="0.51180555555555496"/>
  <pageSetup paperSize="9" orientation="landscape" horizontalDpi="300" verticalDpi="300" r:id="rId1"/>
  <ignoredErrors>
    <ignoredError sqref="M51"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80" zoomScaleNormal="80" workbookViewId="0">
      <selection activeCell="O20" sqref="O20:O21"/>
    </sheetView>
  </sheetViews>
  <sheetFormatPr baseColWidth="10" defaultColWidth="8.7265625" defaultRowHeight="12.5"/>
  <cols>
    <col min="1" max="1" width="6.36328125" customWidth="1"/>
    <col min="2" max="2" width="3" customWidth="1"/>
    <col min="3" max="3" width="7.36328125" customWidth="1"/>
    <col min="4" max="4" width="9" customWidth="1"/>
    <col min="5" max="5" width="2.90625" customWidth="1"/>
    <col min="6" max="6" width="7.36328125" customWidth="1"/>
    <col min="7" max="7" width="9" customWidth="1"/>
    <col min="8" max="8" width="2.90625" customWidth="1"/>
    <col min="9" max="9" width="7.36328125" customWidth="1"/>
    <col min="10" max="10" width="9" customWidth="1"/>
    <col min="11" max="11" width="2.90625" customWidth="1"/>
    <col min="12" max="12" width="7.36328125" customWidth="1"/>
    <col min="13" max="13" width="9" customWidth="1"/>
    <col min="14" max="14" width="2.90625" customWidth="1"/>
    <col min="15" max="15" width="7.36328125" customWidth="1"/>
    <col min="16" max="16" width="9" customWidth="1"/>
    <col min="17" max="17" width="6.6328125" customWidth="1"/>
    <col min="18" max="19" width="7.36328125" customWidth="1"/>
    <col min="20" max="20" width="2.54296875" customWidth="1"/>
    <col min="21" max="31" width="7.36328125" customWidth="1"/>
    <col min="32" max="34" width="7" customWidth="1"/>
    <col min="35" max="1025" width="11.54296875"/>
  </cols>
  <sheetData>
    <row r="1" spans="1:32" ht="18">
      <c r="A1" s="184" t="str">
        <f>"Statistik "&amp;Basics!C3&amp;", "&amp;Basics!C4&amp;", Saison "&amp;Basics!D4</f>
        <v>Statistik Bitte ersetzen, Bitte ersetzen, Saison 2017/2018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row>
    <row r="2" spans="1:32" ht="14.9" customHeight="1">
      <c r="A2" s="223" t="s">
        <v>105</v>
      </c>
      <c r="B2" s="223"/>
      <c r="C2" s="223"/>
      <c r="D2" s="223"/>
      <c r="E2" s="223"/>
      <c r="F2" s="223"/>
      <c r="G2" s="223"/>
      <c r="H2" s="223"/>
      <c r="I2" s="223"/>
      <c r="J2" s="223"/>
      <c r="K2" s="223"/>
      <c r="L2" s="223"/>
      <c r="M2" s="223"/>
      <c r="N2" s="223"/>
      <c r="O2" s="223"/>
      <c r="P2" s="223"/>
      <c r="Q2" s="223"/>
      <c r="R2" s="223"/>
      <c r="S2" s="223"/>
      <c r="T2" s="223"/>
      <c r="U2" s="223"/>
      <c r="V2" s="223"/>
      <c r="W2" s="223"/>
      <c r="X2" s="223"/>
      <c r="Y2" s="223"/>
      <c r="Z2" s="224" t="s">
        <v>32</v>
      </c>
      <c r="AA2" s="224"/>
      <c r="AB2" s="224"/>
      <c r="AC2" s="224"/>
      <c r="AD2" s="224"/>
      <c r="AE2" s="224"/>
      <c r="AF2" s="224"/>
    </row>
    <row r="3" spans="1:32" ht="22.65" customHeight="1">
      <c r="C3" s="206" t="s">
        <v>106</v>
      </c>
      <c r="D3" s="206"/>
      <c r="E3" s="206"/>
      <c r="F3" s="206"/>
      <c r="G3" s="206"/>
      <c r="H3" s="206"/>
      <c r="I3" s="206"/>
      <c r="J3" s="206"/>
      <c r="K3" s="206"/>
      <c r="L3" s="206"/>
      <c r="M3" s="206"/>
      <c r="N3" s="206"/>
      <c r="O3" s="206"/>
      <c r="P3" s="206"/>
      <c r="R3" s="206" t="s">
        <v>107</v>
      </c>
      <c r="S3" s="206"/>
      <c r="T3" s="206"/>
      <c r="U3" s="206"/>
      <c r="V3" s="206"/>
      <c r="W3" s="206"/>
      <c r="X3" s="206"/>
      <c r="Y3" s="206"/>
      <c r="Z3" s="206"/>
      <c r="AA3" s="206"/>
      <c r="AB3" s="206"/>
      <c r="AC3" s="206"/>
      <c r="AD3" s="206"/>
      <c r="AE3" s="206"/>
    </row>
    <row r="4" spans="1:32" ht="24.4" customHeight="1">
      <c r="C4" s="131" t="s">
        <v>108</v>
      </c>
      <c r="D4" s="131"/>
      <c r="E4" s="103"/>
      <c r="F4" s="131" t="s">
        <v>109</v>
      </c>
      <c r="G4" s="131"/>
      <c r="H4" s="103"/>
      <c r="I4" s="131" t="s">
        <v>110</v>
      </c>
      <c r="J4" s="131"/>
      <c r="K4" s="103"/>
      <c r="L4" s="131" t="s">
        <v>111</v>
      </c>
      <c r="M4" s="131"/>
      <c r="N4" s="103"/>
      <c r="O4" s="131" t="s">
        <v>50</v>
      </c>
      <c r="P4" s="131"/>
      <c r="U4" s="225" t="s">
        <v>112</v>
      </c>
      <c r="V4" s="225"/>
      <c r="W4" s="225" t="s">
        <v>113</v>
      </c>
      <c r="X4" s="225"/>
      <c r="Y4" s="225" t="s">
        <v>114</v>
      </c>
      <c r="Z4" s="225"/>
      <c r="AA4" s="225" t="s">
        <v>64</v>
      </c>
      <c r="AB4" s="225"/>
      <c r="AC4" s="225" t="s">
        <v>63</v>
      </c>
      <c r="AD4" s="225"/>
      <c r="AE4" s="225" t="s">
        <v>93</v>
      </c>
      <c r="AF4" s="225"/>
    </row>
    <row r="5" spans="1:32">
      <c r="A5" s="137">
        <v>10</v>
      </c>
      <c r="C5" s="199">
        <f>COUNTIF('Wettkampftag 1'!$D$4:$M$6,$A5)+COUNTIF('Wettkampftag 1'!$D$10:$M$12,$A5)+COUNTIF('Wettkampftag 1'!$D$16:$M$18,$A5)+COUNTIF('Wettkampftag 1'!$D$22:$M$24,$A5)+COUNTIF('Wettkampftag 1'!$D$28:$M$30,$A5)+COUNTIF('Wettkampftag 1'!$D$34:$M$36,$A5)+COUNTIF('Wettkampftag 1'!$D$40:$M$42,$A5)</f>
        <v>0</v>
      </c>
      <c r="D5" s="210">
        <f>IFERROR(C5/$C$23,0)</f>
        <v>0</v>
      </c>
      <c r="F5" s="199">
        <f>COUNTIF('Wettkampftag 2'!$D$4:$M$6,$A5)+COUNTIF('Wettkampftag 2'!$D$10:$M$12,$A5)+COUNTIF('Wettkampftag 2'!$D$16:$M$18,$A5)+COUNTIF('Wettkampftag 2'!$D$22:$M$24,$A5)+COUNTIF('Wettkampftag 2'!$D$28:$M$30,$A5)+COUNTIF('Wettkampftag 2'!$D$34:$M$36,$A5)+COUNTIF('Wettkampftag 2'!$D$40:$M$42,$A5)</f>
        <v>0</v>
      </c>
      <c r="G5" s="210">
        <f>IFERROR(F5/$F$23,0)</f>
        <v>0</v>
      </c>
      <c r="I5" s="199">
        <f>COUNTIF('Wettkampftag 3'!$D$4:$M$6,$A5)+COUNTIF('Wettkampftag 3'!$D$10:$M$12,$A5)+COUNTIF('Wettkampftag 3'!$D$16:$M$18,$A5)+COUNTIF('Wettkampftag 3'!$D$22:$M$24,$A5)+COUNTIF('Wettkampftag 3'!$D$28:$M$30,$A5)+COUNTIF('Wettkampftag 3'!$D$34:$M$36,$A5)+COUNTIF('Wettkampftag 3'!$D$40:$M$42,$A5)</f>
        <v>0</v>
      </c>
      <c r="J5" s="210">
        <f>IFERROR(I5/$I$23,0)</f>
        <v>0</v>
      </c>
      <c r="L5" s="199">
        <f>COUNTIF('Wettkampftag 4'!$D$4:$M$6,$A5)+COUNTIF('Wettkampftag 4'!$D$10:$M$12,$A5)+COUNTIF('Wettkampftag 4'!$D$16:$M$18,$A5)+COUNTIF('Wettkampftag 4'!$D$22:$M$24,$A5)+COUNTIF('Wettkampftag 4'!$D$28:$M$30,$A5)+COUNTIF('Wettkampftag 4'!$D$34:$M$36,$A5)+COUNTIF('Wettkampftag 4'!$D$40:$M$42,$A5)</f>
        <v>0</v>
      </c>
      <c r="M5" s="210">
        <f>IFERROR(L5/$L$23,0)</f>
        <v>0</v>
      </c>
      <c r="O5" s="218">
        <f>C5+F5+I5+L5</f>
        <v>0</v>
      </c>
      <c r="P5" s="222">
        <f>IFERROR(O5/$O$23,0)</f>
        <v>0</v>
      </c>
      <c r="R5" s="137" t="s">
        <v>108</v>
      </c>
      <c r="S5" s="137"/>
      <c r="U5" s="208">
        <f>'Wettkampftag 1'!$AC$29</f>
        <v>0</v>
      </c>
      <c r="V5" s="208"/>
      <c r="W5" s="210">
        <f>'Wettkampftag 1'!$Y$35</f>
        <v>0</v>
      </c>
      <c r="X5" s="210"/>
      <c r="Y5" s="187">
        <f>'Wettkampftag 1'!$T$32</f>
        <v>0</v>
      </c>
      <c r="Z5" s="187"/>
      <c r="AA5" s="187">
        <f>'Wettkampftag 1'!$T$38</f>
        <v>0</v>
      </c>
      <c r="AB5" s="187"/>
      <c r="AC5" s="187">
        <f>'Wettkampftag 1'!$AC$35</f>
        <v>0</v>
      </c>
      <c r="AD5" s="187"/>
      <c r="AE5" s="187">
        <f>'Wettkampftag 1'!$AC$32</f>
        <v>0</v>
      </c>
      <c r="AF5" s="187"/>
    </row>
    <row r="6" spans="1:32">
      <c r="A6" s="137"/>
      <c r="C6" s="199"/>
      <c r="D6" s="210"/>
      <c r="F6" s="199"/>
      <c r="G6" s="210"/>
      <c r="I6" s="199"/>
      <c r="J6" s="210"/>
      <c r="L6" s="199"/>
      <c r="M6" s="210"/>
      <c r="O6" s="218"/>
      <c r="P6" s="222"/>
      <c r="R6" s="137"/>
      <c r="S6" s="137"/>
      <c r="U6" s="208"/>
      <c r="V6" s="208"/>
      <c r="W6" s="210"/>
      <c r="X6" s="210"/>
      <c r="Y6" s="187"/>
      <c r="Z6" s="187"/>
      <c r="AA6" s="187"/>
      <c r="AB6" s="187"/>
      <c r="AC6" s="187"/>
      <c r="AD6" s="187"/>
      <c r="AE6" s="187"/>
      <c r="AF6" s="187"/>
    </row>
    <row r="7" spans="1:32" ht="6.5" customHeight="1"/>
    <row r="8" spans="1:32">
      <c r="A8" s="137">
        <v>9</v>
      </c>
      <c r="C8" s="199">
        <f>COUNTIF('Wettkampftag 1'!$D$4:$M$6,$A8)+COUNTIF('Wettkampftag 1'!$D$10:$M$12,$A8)+COUNTIF('Wettkampftag 1'!$D$16:$M$18,$A8)+COUNTIF('Wettkampftag 1'!$D$22:$M$24,$A8)+COUNTIF('Wettkampftag 1'!$D$28:$M$30,$A8)+COUNTIF('Wettkampftag 1'!$D$34:$M$36,$A8)+COUNTIF('Wettkampftag 1'!$D$40:$M$42,$A8)</f>
        <v>0</v>
      </c>
      <c r="D8" s="210">
        <f>IFERROR(C8/$C$23,0)</f>
        <v>0</v>
      </c>
      <c r="F8" s="199">
        <f>COUNTIF('Wettkampftag 2'!$D$4:$M$6,$A8)+COUNTIF('Wettkampftag 2'!$D$10:$M$12,$A8)+COUNTIF('Wettkampftag 2'!$D$16:$M$18,$A8)+COUNTIF('Wettkampftag 2'!$D$22:$M$24,$A8)+COUNTIF('Wettkampftag 2'!$D$28:$M$30,$A8)+COUNTIF('Wettkampftag 2'!$D$34:$M$36,$A8)+COUNTIF('Wettkampftag 2'!$D$40:$M$42,$A8)</f>
        <v>0</v>
      </c>
      <c r="G8" s="210">
        <f>IFERROR(F8/$F$23,0)</f>
        <v>0</v>
      </c>
      <c r="I8" s="199">
        <f>COUNTIF('Wettkampftag 3'!$D$4:$M$6,$A8)+COUNTIF('Wettkampftag 3'!$D$10:$M$12,$A8)+COUNTIF('Wettkampftag 3'!$D$16:$M$18,$A8)+COUNTIF('Wettkampftag 3'!$D$22:$M$24,$A8)+COUNTIF('Wettkampftag 3'!$D$28:$M$30,$A8)+COUNTIF('Wettkampftag 3'!$D$34:$M$36,$A8)+COUNTIF('Wettkampftag 3'!$D$40:$M$42,$A8)</f>
        <v>0</v>
      </c>
      <c r="J8" s="210">
        <f>IFERROR(I8/$I$23,0)</f>
        <v>0</v>
      </c>
      <c r="L8" s="199">
        <f>COUNTIF('Wettkampftag 4'!$D$4:$M$6,$A8)+COUNTIF('Wettkampftag 4'!$D$10:$M$12,$A8)+COUNTIF('Wettkampftag 4'!$D$16:$M$18,$A8)+COUNTIF('Wettkampftag 4'!$D$22:$M$24,$A8)+COUNTIF('Wettkampftag 4'!$D$28:$M$30,$A8)+COUNTIF('Wettkampftag 4'!$D$34:$M$36,$A8)+COUNTIF('Wettkampftag 4'!$D$40:$M$42,$A8)</f>
        <v>0</v>
      </c>
      <c r="M8" s="210">
        <f>IFERROR(L8/$L$23,0)</f>
        <v>0</v>
      </c>
      <c r="O8" s="218">
        <f>C8+F8+I8+L8</f>
        <v>0</v>
      </c>
      <c r="P8" s="222">
        <f>IFERROR(O8/$O$23,0)</f>
        <v>0</v>
      </c>
      <c r="R8" s="137" t="s">
        <v>109</v>
      </c>
      <c r="S8" s="137"/>
      <c r="U8" s="208">
        <f>'Wettkampftag 2'!$AC$30</f>
        <v>0</v>
      </c>
      <c r="V8" s="208"/>
      <c r="W8" s="210">
        <f>'Wettkampftag 2'!$Y$36</f>
        <v>0</v>
      </c>
      <c r="X8" s="210"/>
      <c r="Y8" s="187">
        <f>'Wettkampftag 2'!$T$33</f>
        <v>0</v>
      </c>
      <c r="Z8" s="187"/>
      <c r="AA8" s="187">
        <f>'Wettkampftag 2'!$T$39</f>
        <v>0</v>
      </c>
      <c r="AB8" s="187"/>
      <c r="AC8" s="187">
        <f>'Wettkampftag 2'!$AC$36</f>
        <v>0</v>
      </c>
      <c r="AD8" s="187"/>
      <c r="AE8" s="187">
        <f>'Wettkampftag 2'!$AC$33</f>
        <v>0</v>
      </c>
      <c r="AF8" s="187"/>
    </row>
    <row r="9" spans="1:32">
      <c r="A9" s="137"/>
      <c r="C9" s="199"/>
      <c r="D9" s="210"/>
      <c r="F9" s="199"/>
      <c r="G9" s="210"/>
      <c r="I9" s="199"/>
      <c r="J9" s="210"/>
      <c r="L9" s="199"/>
      <c r="M9" s="210"/>
      <c r="O9" s="218"/>
      <c r="P9" s="222"/>
      <c r="R9" s="137"/>
      <c r="S9" s="137"/>
      <c r="U9" s="208"/>
      <c r="V9" s="208"/>
      <c r="W9" s="210"/>
      <c r="X9" s="210"/>
      <c r="Y9" s="187"/>
      <c r="Z9" s="187"/>
      <c r="AA9" s="187"/>
      <c r="AB9" s="187"/>
      <c r="AC9" s="187"/>
      <c r="AD9" s="187"/>
      <c r="AE9" s="187"/>
      <c r="AF9" s="187"/>
    </row>
    <row r="10" spans="1:32" ht="6.5" customHeight="1"/>
    <row r="11" spans="1:32">
      <c r="A11" s="137">
        <v>8</v>
      </c>
      <c r="C11" s="199">
        <f>COUNTIF('Wettkampftag 1'!$D$4:$M$6,$A11)+COUNTIF('Wettkampftag 1'!$D$10:$M$12,$A11)+COUNTIF('Wettkampftag 1'!$D$16:$M$18,$A11)+COUNTIF('Wettkampftag 1'!$D$22:$M$24,$A11)+COUNTIF('Wettkampftag 1'!$D$28:$M$30,$A11)+COUNTIF('Wettkampftag 1'!$D$34:$M$36,$A11)+COUNTIF('Wettkampftag 1'!$D$40:$M$42,$A11)</f>
        <v>0</v>
      </c>
      <c r="D11" s="210">
        <f>IFERROR(C11/$C$23,0)</f>
        <v>0</v>
      </c>
      <c r="F11" s="199">
        <f>COUNTIF('Wettkampftag 2'!$D$4:$M$6,$A11)+COUNTIF('Wettkampftag 2'!$D$10:$M$12,$A11)+COUNTIF('Wettkampftag 2'!$D$16:$M$18,$A11)+COUNTIF('Wettkampftag 2'!$D$22:$M$24,$A11)+COUNTIF('Wettkampftag 2'!$D$28:$M$30,$A11)+COUNTIF('Wettkampftag 2'!$D$34:$M$36,$A11)+COUNTIF('Wettkampftag 2'!$D$40:$M$42,$A11)</f>
        <v>0</v>
      </c>
      <c r="G11" s="210">
        <f>IFERROR(F11/$F$23,0)</f>
        <v>0</v>
      </c>
      <c r="I11" s="199">
        <f>COUNTIF('Wettkampftag 3'!$D$4:$M$6,$A11)+COUNTIF('Wettkampftag 3'!$D$10:$M$12,$A11)+COUNTIF('Wettkampftag 3'!$D$16:$M$18,$A11)+COUNTIF('Wettkampftag 3'!$D$22:$M$24,$A11)+COUNTIF('Wettkampftag 3'!$D$28:$M$30,$A11)+COUNTIF('Wettkampftag 3'!$D$34:$M$36,$A11)+COUNTIF('Wettkampftag 3'!$D$40:$M$42,$A11)</f>
        <v>0</v>
      </c>
      <c r="J11" s="210">
        <f>IFERROR(I11/$I$23,0)</f>
        <v>0</v>
      </c>
      <c r="L11" s="199">
        <f>COUNTIF('Wettkampftag 4'!$D$4:$M$6,$A11)+COUNTIF('Wettkampftag 4'!$D$10:$M$12,$A11)+COUNTIF('Wettkampftag 4'!$D$16:$M$18,$A11)+COUNTIF('Wettkampftag 4'!$D$22:$M$24,$A11)+COUNTIF('Wettkampftag 4'!$D$28:$M$30,$A11)+COUNTIF('Wettkampftag 4'!$D$34:$M$36,$A11)+COUNTIF('Wettkampftag 4'!$D$40:$M$42,$A11)</f>
        <v>0</v>
      </c>
      <c r="M11" s="210">
        <f>IFERROR(L11/$L$23,0)</f>
        <v>0</v>
      </c>
      <c r="O11" s="218">
        <f>C11+F11+I11+L11</f>
        <v>0</v>
      </c>
      <c r="P11" s="222">
        <f>IFERROR(O11/$O$23,0)</f>
        <v>0</v>
      </c>
      <c r="R11" s="137" t="s">
        <v>110</v>
      </c>
      <c r="S11" s="137"/>
      <c r="U11" s="208">
        <f>'Wettkampftag 3'!$AC$30</f>
        <v>0</v>
      </c>
      <c r="V11" s="208"/>
      <c r="W11" s="210">
        <f>'Wettkampftag 3'!$Y$36</f>
        <v>0</v>
      </c>
      <c r="X11" s="210"/>
      <c r="Y11" s="187">
        <f>'Wettkampftag 3'!$T$33</f>
        <v>0</v>
      </c>
      <c r="Z11" s="187"/>
      <c r="AA11" s="187">
        <f>'Wettkampftag 3'!$T$39</f>
        <v>0</v>
      </c>
      <c r="AB11" s="187"/>
      <c r="AC11" s="187">
        <f>'Wettkampftag 3'!$AC$36</f>
        <v>0</v>
      </c>
      <c r="AD11" s="187"/>
      <c r="AE11" s="187">
        <f>'Wettkampftag 3'!$AC$33</f>
        <v>0</v>
      </c>
      <c r="AF11" s="187"/>
    </row>
    <row r="12" spans="1:32">
      <c r="A12" s="137"/>
      <c r="C12" s="199"/>
      <c r="D12" s="210"/>
      <c r="F12" s="199"/>
      <c r="G12" s="210"/>
      <c r="I12" s="199"/>
      <c r="J12" s="210"/>
      <c r="L12" s="199"/>
      <c r="M12" s="210"/>
      <c r="O12" s="218"/>
      <c r="P12" s="222"/>
      <c r="R12" s="137"/>
      <c r="S12" s="137"/>
      <c r="U12" s="208"/>
      <c r="V12" s="208"/>
      <c r="W12" s="210"/>
      <c r="X12" s="210"/>
      <c r="Y12" s="187"/>
      <c r="Z12" s="187"/>
      <c r="AA12" s="187"/>
      <c r="AB12" s="187"/>
      <c r="AC12" s="187"/>
      <c r="AD12" s="187"/>
      <c r="AE12" s="187"/>
      <c r="AF12" s="187"/>
    </row>
    <row r="13" spans="1:32" ht="6.5" customHeight="1"/>
    <row r="14" spans="1:32">
      <c r="A14" s="137">
        <v>7</v>
      </c>
      <c r="C14" s="199">
        <f>COUNTIF('Wettkampftag 1'!$D$4:$M$6,$A14)+COUNTIF('Wettkampftag 1'!$D$10:$M$12,$A14)+COUNTIF('Wettkampftag 1'!$D$16:$M$18,$A14)+COUNTIF('Wettkampftag 1'!$D$22:$M$24,$A14)+COUNTIF('Wettkampftag 1'!$D$28:$M$30,$A14)+COUNTIF('Wettkampftag 1'!$D$34:$M$36,$A14)+COUNTIF('Wettkampftag 1'!$D$40:$M$42,$A14)</f>
        <v>0</v>
      </c>
      <c r="D14" s="202">
        <f>IFERROR(C14/$C$23,0)</f>
        <v>0</v>
      </c>
      <c r="F14" s="199">
        <f>COUNTIF('Wettkampftag 2'!$D$4:$M$6,$A14)+COUNTIF('Wettkampftag 2'!$D$10:$M$12,$A14)+COUNTIF('Wettkampftag 2'!$D$16:$M$18,$A14)+COUNTIF('Wettkampftag 2'!$D$22:$M$24,$A14)+COUNTIF('Wettkampftag 2'!$D$28:$M$30,$A14)+COUNTIF('Wettkampftag 2'!$D$34:$M$36,$A14)+COUNTIF('Wettkampftag 2'!$D$40:$M$42,$A14)</f>
        <v>0</v>
      </c>
      <c r="G14" s="202">
        <f>IFERROR(F14/$F$23,0)</f>
        <v>0</v>
      </c>
      <c r="I14" s="199">
        <f>COUNTIF('Wettkampftag 3'!$D$4:$M$6,$A14)+COUNTIF('Wettkampftag 3'!$D$10:$M$12,$A14)+COUNTIF('Wettkampftag 3'!$D$16:$M$18,$A14)+COUNTIF('Wettkampftag 3'!$D$22:$M$24,$A14)+COUNTIF('Wettkampftag 3'!$D$28:$M$30,$A14)+COUNTIF('Wettkampftag 3'!$D$34:$M$36,$A14)+COUNTIF('Wettkampftag 3'!$D$40:$M$42,$A14)</f>
        <v>0</v>
      </c>
      <c r="J14" s="202">
        <f>IFERROR(I14/$I$23,0)</f>
        <v>0</v>
      </c>
      <c r="L14" s="199">
        <f>COUNTIF('Wettkampftag 4'!$D$4:$M$6,$A14)+COUNTIF('Wettkampftag 4'!$D$10:$M$12,$A14)+COUNTIF('Wettkampftag 4'!$D$16:$M$18,$A14)+COUNTIF('Wettkampftag 4'!$D$22:$M$24,$A14)+COUNTIF('Wettkampftag 4'!$D$28:$M$30,$A14)+COUNTIF('Wettkampftag 4'!$D$34:$M$36,$A14)+COUNTIF('Wettkampftag 4'!$D$40:$M$42,$A14)</f>
        <v>0</v>
      </c>
      <c r="M14" s="202">
        <f>IFERROR(L14/$L$23,0)</f>
        <v>0</v>
      </c>
      <c r="O14" s="218">
        <f>C14+F14+I14+L14</f>
        <v>0</v>
      </c>
      <c r="P14" s="219">
        <f>IFERROR(O14/$O$23,0)</f>
        <v>0</v>
      </c>
      <c r="R14" s="137" t="s">
        <v>111</v>
      </c>
      <c r="S14" s="137"/>
      <c r="U14" s="208">
        <f>'Wettkampftag 4'!$AC$30</f>
        <v>0</v>
      </c>
      <c r="V14" s="208"/>
      <c r="W14" s="210">
        <f>'Wettkampftag 4'!$Y$36</f>
        <v>0</v>
      </c>
      <c r="X14" s="210"/>
      <c r="Y14" s="187">
        <f>'Wettkampftag 4'!$T$33</f>
        <v>0</v>
      </c>
      <c r="Z14" s="187"/>
      <c r="AA14" s="187">
        <f>'Wettkampftag 4'!$T$39</f>
        <v>0</v>
      </c>
      <c r="AB14" s="187"/>
      <c r="AC14" s="187">
        <f>'Wettkampftag 4'!$AC$36</f>
        <v>0</v>
      </c>
      <c r="AD14" s="187"/>
      <c r="AE14" s="187">
        <f>'Wettkampftag 4'!$AC$33</f>
        <v>0</v>
      </c>
      <c r="AF14" s="187"/>
    </row>
    <row r="15" spans="1:32">
      <c r="A15" s="137"/>
      <c r="C15" s="199"/>
      <c r="D15" s="202"/>
      <c r="F15" s="199"/>
      <c r="G15" s="202"/>
      <c r="I15" s="199"/>
      <c r="J15" s="202"/>
      <c r="L15" s="199"/>
      <c r="M15" s="202"/>
      <c r="O15" s="218"/>
      <c r="P15" s="219"/>
      <c r="R15" s="137"/>
      <c r="S15" s="137"/>
      <c r="U15" s="208"/>
      <c r="V15" s="208"/>
      <c r="W15" s="210"/>
      <c r="X15" s="210"/>
      <c r="Y15" s="187"/>
      <c r="Z15" s="187"/>
      <c r="AA15" s="187"/>
      <c r="AB15" s="187"/>
      <c r="AC15" s="187"/>
      <c r="AD15" s="187"/>
      <c r="AE15" s="187"/>
      <c r="AF15" s="187"/>
    </row>
    <row r="16" spans="1:32" ht="6.5" customHeight="1"/>
    <row r="17" spans="1:32">
      <c r="A17" s="137">
        <v>6</v>
      </c>
      <c r="C17" s="199">
        <f>COUNTIF('Wettkampftag 1'!$D$4:$M$6,$A17)+COUNTIF('Wettkampftag 1'!$D$10:$M$12,$A17)+COUNTIF('Wettkampftag 1'!$D$16:$M$18,$A17)+COUNTIF('Wettkampftag 1'!$D$22:$M$24,$A17)+COUNTIF('Wettkampftag 1'!$D$28:$M$30,$A17)+COUNTIF('Wettkampftag 1'!$D$34:$M$36,$A17)+COUNTIF('Wettkampftag 1'!$D$40:$M$42,$A17)</f>
        <v>0</v>
      </c>
      <c r="D17" s="202">
        <f>IFERROR(C17/$C$23,0)</f>
        <v>0</v>
      </c>
      <c r="F17" s="199">
        <f>COUNTIF('Wettkampftag 2'!$D$4:$M$6,$A17)+COUNTIF('Wettkampftag 2'!$D$10:$M$12,$A17)+COUNTIF('Wettkampftag 2'!$D$16:$M$18,$A17)+COUNTIF('Wettkampftag 2'!$D$22:$M$24,$A17)+COUNTIF('Wettkampftag 2'!$D$28:$M$30,$A17)+COUNTIF('Wettkampftag 2'!$D$34:$M$36,$A17)+COUNTIF('Wettkampftag 2'!$D$40:$M$42,$A17)</f>
        <v>0</v>
      </c>
      <c r="G17" s="202">
        <f>IFERROR(F17/$F$23,0)</f>
        <v>0</v>
      </c>
      <c r="I17" s="199">
        <f>COUNTIF('Wettkampftag 3'!$D$4:$M$6,$A17)+COUNTIF('Wettkampftag 3'!$D$10:$M$12,$A17)+COUNTIF('Wettkampftag 3'!$D$16:$M$18,$A17)+COUNTIF('Wettkampftag 3'!$D$22:$M$24,$A17)+COUNTIF('Wettkampftag 3'!$D$28:$M$30,$A17)+COUNTIF('Wettkampftag 3'!$D$34:$M$36,$A17)+COUNTIF('Wettkampftag 3'!$D$40:$M$42,$A17)</f>
        <v>0</v>
      </c>
      <c r="J17" s="202">
        <f>IFERROR(I17/$I$23,0)</f>
        <v>0</v>
      </c>
      <c r="L17" s="199">
        <f>COUNTIF('Wettkampftag 4'!$D$4:$M$6,$A17)+COUNTIF('Wettkampftag 4'!$D$10:$M$12,$A17)+COUNTIF('Wettkampftag 4'!$D$16:$M$18,$A17)+COUNTIF('Wettkampftag 4'!$D$22:$M$24,$A17)+COUNTIF('Wettkampftag 4'!$D$28:$M$30,$A17)+COUNTIF('Wettkampftag 4'!$D$34:$M$36,$A17)+COUNTIF('Wettkampftag 4'!$D$40:$M$42,$A17)</f>
        <v>0</v>
      </c>
      <c r="M17" s="202">
        <f>IFERROR(L17/$L$23,0)</f>
        <v>0</v>
      </c>
      <c r="O17" s="218">
        <f>C17+F17+I17+L17</f>
        <v>0</v>
      </c>
      <c r="P17" s="219">
        <f>IFERROR(O17/$O$23,0)</f>
        <v>0</v>
      </c>
      <c r="R17" s="220" t="s">
        <v>115</v>
      </c>
      <c r="S17" s="220"/>
      <c r="U17" s="208">
        <f>Gesamt!G39</f>
        <v>0</v>
      </c>
      <c r="V17" s="208"/>
      <c r="W17" s="221">
        <f>Gesamt!G33</f>
        <v>0</v>
      </c>
      <c r="X17" s="221"/>
      <c r="Y17" s="220">
        <f>Gesamt!D30</f>
        <v>0</v>
      </c>
      <c r="Z17" s="220"/>
      <c r="AA17" s="220">
        <f>Gesamt!L36</f>
        <v>0</v>
      </c>
      <c r="AB17" s="220"/>
      <c r="AC17" s="220">
        <f>Gesamt!L33</f>
        <v>0</v>
      </c>
      <c r="AD17" s="220"/>
      <c r="AE17" s="220">
        <f>Gesamt!L30</f>
        <v>0</v>
      </c>
      <c r="AF17" s="220"/>
    </row>
    <row r="18" spans="1:32">
      <c r="A18" s="137"/>
      <c r="C18" s="199"/>
      <c r="D18" s="202"/>
      <c r="F18" s="199"/>
      <c r="G18" s="202"/>
      <c r="I18" s="199"/>
      <c r="J18" s="202"/>
      <c r="L18" s="199"/>
      <c r="M18" s="202"/>
      <c r="O18" s="218"/>
      <c r="P18" s="219"/>
      <c r="R18" s="220"/>
      <c r="S18" s="220"/>
      <c r="U18" s="208"/>
      <c r="V18" s="208"/>
      <c r="W18" s="221"/>
      <c r="X18" s="221"/>
      <c r="Y18" s="220"/>
      <c r="Z18" s="220"/>
      <c r="AA18" s="220"/>
      <c r="AB18" s="220"/>
      <c r="AC18" s="220"/>
      <c r="AD18" s="220"/>
      <c r="AE18" s="220"/>
      <c r="AF18" s="220"/>
    </row>
    <row r="19" spans="1:32" ht="6.5" customHeight="1"/>
    <row r="20" spans="1:32">
      <c r="A20" s="137" t="s">
        <v>51</v>
      </c>
      <c r="C20" s="199">
        <f>COUNTIF('Wettkampftag 1'!$D$4:$M$6,"M")+COUNTIF('Wettkampftag 1'!$D$10:$M$12,"M")+COUNTIF('Wettkampftag 1'!$D$16:$M$18,"M")+COUNTIF('Wettkampftag 1'!$D$22:$M$24,"M")+COUNTIF('Wettkampftag 1'!$D$28:$M$30,"M")+COUNTIF('Wettkampftag 1'!$D$34:$M$36,"M")+COUNTIF('Wettkampftag 1'!$D$40:$M$42,"M")</f>
        <v>0</v>
      </c>
      <c r="D20" s="202">
        <f>IFERROR(C20/$C$23,0)</f>
        <v>0</v>
      </c>
      <c r="F20" s="199">
        <f>COUNTIF('Wettkampftag 2'!$D$4:$M$6,"M")+COUNTIF('Wettkampftag 2'!$D$10:$M$12,"M")+COUNTIF('Wettkampftag 2'!$D$16:$M$18,"M")+COUNTIF('Wettkampftag 2'!$D$22:$M$24,"M")+COUNTIF('Wettkampftag 2'!$D$28:$M$30,"M")+COUNTIF('Wettkampftag 2'!$D$34:$M$36,"M")+COUNTIF('Wettkampftag 2'!$D$40:$M$42,"M")</f>
        <v>0</v>
      </c>
      <c r="G20" s="202">
        <f>IFERROR(F20/$F$23,0)</f>
        <v>0</v>
      </c>
      <c r="I20" s="199">
        <f>COUNTIF('Wettkampftag 3'!$D$4:$M$6,"M")+COUNTIF('Wettkampftag 3'!$D$10:$M$12,"M")+COUNTIF('Wettkampftag 3'!$D$16:$M$18,"M")+COUNTIF('Wettkampftag 3'!$D$22:$M$24,"M")+COUNTIF('Wettkampftag 3'!$D$28:$M$30,"M")+COUNTIF('Wettkampftag 3'!$D$34:$M$36,"M")+COUNTIF('Wettkampftag 3'!$D$40:$M$42,"M")</f>
        <v>0</v>
      </c>
      <c r="J20" s="202">
        <f>IFERROR(I20/$I$23,0)</f>
        <v>0</v>
      </c>
      <c r="L20" s="199">
        <f>COUNTIF('Wettkampftag 4'!$D$4:$M$6,"M")+COUNTIF('Wettkampftag 4'!$D$10:$M$12,"M")+COUNTIF('Wettkampftag 4'!$D$16:$M$18,"M")+COUNTIF('Wettkampftag 4'!$D$22:$M$24,"M")+COUNTIF('Wettkampftag 4'!$D$28:$M$30,"M")+COUNTIF('Wettkampftag 4'!$D$34:$M$36,"M")+COUNTIF('Wettkampftag 4'!$D$40:$M$42,"M")</f>
        <v>0</v>
      </c>
      <c r="M20" s="202">
        <f>IFERROR(L20/$L$23,0)</f>
        <v>0</v>
      </c>
      <c r="O20" s="218">
        <f>C20+F20+I20+L20</f>
        <v>0</v>
      </c>
      <c r="P20" s="219">
        <f>IFERROR(O20/$O$23,0)</f>
        <v>0</v>
      </c>
      <c r="R20" s="206" t="s">
        <v>116</v>
      </c>
      <c r="S20" s="206"/>
      <c r="T20" s="206"/>
      <c r="U20" s="206"/>
      <c r="V20" s="206"/>
      <c r="W20" s="206"/>
      <c r="X20" s="206"/>
      <c r="Y20" s="206"/>
      <c r="Z20" s="206"/>
      <c r="AA20" s="206"/>
      <c r="AB20" s="206"/>
      <c r="AC20" s="206"/>
      <c r="AD20" s="206"/>
      <c r="AE20" s="206"/>
      <c r="AF20" s="206"/>
    </row>
    <row r="21" spans="1:32">
      <c r="A21" s="137"/>
      <c r="C21" s="199"/>
      <c r="D21" s="202"/>
      <c r="F21" s="199"/>
      <c r="G21" s="202"/>
      <c r="I21" s="199"/>
      <c r="J21" s="202"/>
      <c r="L21" s="199"/>
      <c r="M21" s="202"/>
      <c r="O21" s="218"/>
      <c r="P21" s="219"/>
      <c r="R21" s="206"/>
      <c r="S21" s="206"/>
      <c r="T21" s="206"/>
      <c r="U21" s="206"/>
      <c r="V21" s="206"/>
      <c r="W21" s="206"/>
      <c r="X21" s="206"/>
      <c r="Y21" s="206"/>
      <c r="Z21" s="206"/>
      <c r="AA21" s="206"/>
      <c r="AB21" s="206"/>
      <c r="AC21" s="206"/>
      <c r="AD21" s="206"/>
      <c r="AE21" s="206"/>
      <c r="AF21" s="206"/>
    </row>
    <row r="22" spans="1:32" ht="6.5" customHeight="1"/>
    <row r="23" spans="1:32" ht="12.75" customHeight="1">
      <c r="A23" s="214" t="s">
        <v>115</v>
      </c>
      <c r="C23" s="187">
        <f>SUM(C5:C21)</f>
        <v>0</v>
      </c>
      <c r="D23" s="187"/>
      <c r="F23" s="187">
        <f>SUM(F5:F21)</f>
        <v>0</v>
      </c>
      <c r="G23" s="187"/>
      <c r="I23" s="187">
        <f>SUM(I5:I21)</f>
        <v>0</v>
      </c>
      <c r="J23" s="187"/>
      <c r="L23" s="187">
        <f>SUM(L5:L21)</f>
        <v>0</v>
      </c>
      <c r="M23" s="187"/>
      <c r="O23" s="217">
        <f>C23+F23+I23+L23</f>
        <v>0</v>
      </c>
      <c r="P23" s="217"/>
      <c r="R23" s="215" t="s">
        <v>117</v>
      </c>
      <c r="S23" s="215"/>
      <c r="T23" s="215"/>
      <c r="U23" s="187">
        <f>IF('Wettkampftag 1'!N5=1,IF('Wettkampftag 1'!N6=1,1,0))+IF('Wettkampftag 2'!N5=1,IF('Wettkampftag 2'!N6=1,1,0))+IF('Wettkampftag 3'!N5=1,IF('Wettkampftag 3'!N6=1,1,0))+IF('Wettkampftag 4'!N5=1,IF('Wettkampftag 4'!N6=1,1,0))</f>
        <v>0</v>
      </c>
      <c r="V23" s="210" t="s">
        <v>60</v>
      </c>
      <c r="W23" s="187">
        <f>IF('Wettkampftag 1'!N5=1,1,0)+IF('Wettkampftag 2'!N5=1,1,0)+IF('Wettkampftag 3'!N5=1,1,0)+IF('Wettkampftag 4'!N5=1,1,0)</f>
        <v>0</v>
      </c>
      <c r="X23" s="211">
        <f>IFERROR(U23/W23,0)</f>
        <v>0</v>
      </c>
      <c r="Z23" s="192" t="s">
        <v>118</v>
      </c>
      <c r="AA23" s="192"/>
      <c r="AB23" s="192"/>
      <c r="AC23" s="187">
        <f>'Wettkampftag 1'!O10+'Wettkampftag 1'!O16+'Wettkampftag 1'!O22+'Wettkampftag 1'!O28+'Wettkampftag 1'!O34+'Wettkampftag 1'!O40+'Wettkampftag 1'!O46+'Wettkampftag 2'!O10+'Wettkampftag 2'!O16+'Wettkampftag 2'!O22+'Wettkampftag 2'!O28+'Wettkampftag 2'!O34+'Wettkampftag 2'!O40+'Wettkampftag 2'!O46+'Wettkampftag 3'!O10+'Wettkampftag 3'!O16+'Wettkampftag 3'!O22+'Wettkampftag 3'!O28+'Wettkampftag 3'!O34+'Wettkampftag 3'!O40+'Wettkampftag 3'!O46+'Wettkampftag 4'!O10+'Wettkampftag 4'!O16+'Wettkampftag 4'!O22+'Wettkampftag 4'!O28+'Wettkampftag 4'!O34+'Wettkampftag 4'!O40+'Wettkampftag 4'!O46</f>
        <v>0</v>
      </c>
      <c r="AD23" s="210" t="s">
        <v>60</v>
      </c>
      <c r="AE23" s="187">
        <f>Gesamt!$L$33</f>
        <v>0</v>
      </c>
      <c r="AF23" s="216">
        <f>IFERROR(AC23/AE23,0)</f>
        <v>0</v>
      </c>
    </row>
    <row r="24" spans="1:32">
      <c r="A24" s="214"/>
      <c r="C24" s="187"/>
      <c r="D24" s="187"/>
      <c r="F24" s="187"/>
      <c r="G24" s="187"/>
      <c r="I24" s="187"/>
      <c r="J24" s="187"/>
      <c r="L24" s="187"/>
      <c r="M24" s="187"/>
      <c r="O24" s="217"/>
      <c r="P24" s="217"/>
      <c r="R24" s="215"/>
      <c r="S24" s="215"/>
      <c r="T24" s="215"/>
      <c r="U24" s="187"/>
      <c r="V24" s="187"/>
      <c r="W24" s="187"/>
      <c r="X24" s="187"/>
      <c r="Z24" s="192"/>
      <c r="AA24" s="192"/>
      <c r="AB24" s="192"/>
      <c r="AC24" s="187"/>
      <c r="AD24" s="187"/>
      <c r="AE24" s="187"/>
      <c r="AF24" s="187"/>
    </row>
    <row r="25" spans="1:32" ht="13.65" customHeight="1"/>
    <row r="26" spans="1:32" ht="24.4" customHeight="1">
      <c r="C26" s="206" t="s">
        <v>119</v>
      </c>
      <c r="D26" s="206"/>
      <c r="E26" s="206"/>
      <c r="F26" s="206"/>
      <c r="G26" s="206"/>
      <c r="H26" s="206"/>
      <c r="I26" s="206"/>
      <c r="J26" s="206"/>
      <c r="K26" s="206"/>
      <c r="L26" s="206"/>
      <c r="M26" s="206"/>
      <c r="N26" s="206"/>
      <c r="O26" s="206"/>
      <c r="P26" s="206"/>
      <c r="R26" s="215" t="s">
        <v>120</v>
      </c>
      <c r="S26" s="215"/>
      <c r="T26" s="215"/>
      <c r="U26" s="105">
        <f>IF('Wettkampftag 1'!N41=1,IF('Wettkampftag 1'!N42=1,1,0))+IF('Wettkampftag 2'!N41=1,IF('Wettkampftag 2'!N42=1,1,0))+IF('Wettkampftag 3'!N41=1,IF('Wettkampftag 3'!N42=1,1,0))+IF('Wettkampftag 4'!N41=1,IF('Wettkampftag 4'!N42=1,1,0))</f>
        <v>0</v>
      </c>
      <c r="V26" s="104" t="s">
        <v>60</v>
      </c>
      <c r="W26" s="105">
        <f>IF('Wettkampftag 1'!N41=1,1,0)+IF('Wettkampftag 2'!N41=1,1,0)+IF('Wettkampftag 3'!N41=1,1,0)+IF('Wettkampftag 4'!N41=1,1,0)</f>
        <v>0</v>
      </c>
      <c r="X26" s="106">
        <f>IFERROR(U26/W26,0)</f>
        <v>0</v>
      </c>
      <c r="Z26" s="192" t="s">
        <v>121</v>
      </c>
      <c r="AA26" s="192"/>
      <c r="AB26" s="192"/>
      <c r="AC26" s="105">
        <f>'Wettkampftag 1'!N10+'Wettkampftag 1'!N16+'Wettkampftag 1'!N22+'Wettkampftag 1'!N28+'Wettkampftag 1'!N34+'Wettkampftag 1'!N40+'Wettkampftag 1'!N46+'Wettkampftag 2'!N10+'Wettkampftag 2'!N16+'Wettkampftag 2'!N22+'Wettkampftag 2'!N28+'Wettkampftag 2'!N34+'Wettkampftag 2'!N40+'Wettkampftag 2'!N46+'Wettkampftag 3'!N10+'Wettkampftag 3'!N16+'Wettkampftag 3'!N22+'Wettkampftag 3'!N28+'Wettkampftag 3'!N34+'Wettkampftag 3'!N40+'Wettkampftag 3'!N46+'Wettkampftag 4'!N10+'Wettkampftag 4'!N16+'Wettkampftag 4'!N22+'Wettkampftag 4'!N28+'Wettkampftag 4'!N34+'Wettkampftag 4'!N40+'Wettkampftag 4'!N46</f>
        <v>0</v>
      </c>
      <c r="AD26" s="105" t="s">
        <v>60</v>
      </c>
      <c r="AE26" s="105">
        <f>Gesamt!$L$33</f>
        <v>0</v>
      </c>
      <c r="AF26" s="107">
        <f>IFERROR(AC26/AE26,0)</f>
        <v>0</v>
      </c>
    </row>
    <row r="27" spans="1:32" ht="20.25" customHeight="1">
      <c r="C27" s="131" t="s">
        <v>36</v>
      </c>
      <c r="D27" s="131"/>
      <c r="F27" s="131" t="s">
        <v>37</v>
      </c>
      <c r="G27" s="131"/>
      <c r="I27" s="131" t="s">
        <v>38</v>
      </c>
      <c r="J27" s="131"/>
      <c r="L27" s="131" t="s">
        <v>39</v>
      </c>
      <c r="M27" s="131"/>
      <c r="O27" s="131" t="s">
        <v>40</v>
      </c>
      <c r="P27" s="131"/>
      <c r="Z27" s="108"/>
      <c r="AA27" s="108"/>
      <c r="AB27" s="108"/>
      <c r="AC27" s="108"/>
      <c r="AD27" s="108"/>
      <c r="AE27" s="108"/>
      <c r="AF27" s="108"/>
    </row>
    <row r="28" spans="1:32" ht="12.75" customHeight="1">
      <c r="A28" s="137" t="s">
        <v>71</v>
      </c>
      <c r="C28" s="208">
        <f>IFERROR(C30/6,0)</f>
        <v>0</v>
      </c>
      <c r="D28" s="208"/>
      <c r="F28" s="208">
        <f>IFERROR(F30/6,0)</f>
        <v>0</v>
      </c>
      <c r="G28" s="208"/>
      <c r="I28" s="208">
        <f>IFERROR(I30/6,0)</f>
        <v>0</v>
      </c>
      <c r="J28" s="208"/>
      <c r="L28" s="208">
        <f>IFERROR(L30/6,0)</f>
        <v>0</v>
      </c>
      <c r="M28" s="208"/>
      <c r="O28" s="208">
        <f>IFERROR(O30/6,0)</f>
        <v>0</v>
      </c>
      <c r="P28" s="208"/>
      <c r="R28" s="215" t="s">
        <v>122</v>
      </c>
      <c r="S28" s="215"/>
      <c r="T28" s="215"/>
      <c r="U28" s="187">
        <f>IF('Wettkampftag 1'!E9=2,1,0)+IF('Wettkampftag 1'!E15=2,1,0)+IF('Wettkampftag 1'!E21=2,1,0)+IF('Wettkampftag 1'!E27=2,1,0)+IF('Wettkampftag 1'!E33=2,1,0)+IF('Wettkampftag 1'!E39=2,1,0)+IF('Wettkampftag 1'!E45=2,1,0)+IF('Wettkampftag 2'!E9=2,1,0)+IF('Wettkampftag 2'!E15=2,1,0)+IF('Wettkampftag 2'!E21=2,1,0)+IF('Wettkampftag 2'!E27=2,1,0)+IF('Wettkampftag 2'!E33=2,1,0)+IF('Wettkampftag 2'!E39=2,1,0)+IF('Wettkampftag 2'!E45=2,1,0)+IF('Wettkampftag 3'!E9=2,1,0)+IF('Wettkampftag 3'!E15=2,1,0)+IF('Wettkampftag 3'!E21=2,1,0)+IF('Wettkampftag 3'!E27=2,1,0)+IF('Wettkampftag 3'!E33=2,1,0)+IF('Wettkampftag 3'!E39=2,1,0)+IF('Wettkampftag 3'!E45=2,1,0)+IF('Wettkampftag 4'!E9=2,1,0)+IF('Wettkampftag 4'!E15=2,1,0)+IF('Wettkampftag 4'!E21=2,1,0)+IF('Wettkampftag 4'!E27=2,1,0)+IF('Wettkampftag 4'!E33=2,1,0)+IF('Wettkampftag 4'!E39=2,1,0)+IF('Wettkampftag 4'!E45=2,1,0)</f>
        <v>0</v>
      </c>
      <c r="V28" s="210" t="s">
        <v>60</v>
      </c>
      <c r="W28" s="187">
        <f>Gesamt!F33</f>
        <v>0</v>
      </c>
      <c r="X28" s="211">
        <f>IFERROR(U28/W28,0)</f>
        <v>0</v>
      </c>
      <c r="Z28" s="109">
        <f>IFERROR((SUM(Gesamt!C4:C9)+SUM(Gesamt!J4:J9)+SUM(Gesamt!Q4:Q9)+SUM(Gesamt!X4:X9))/(Gesamt!C14+Gesamt!J14+Gesamt!Q14+Gesamt!X14)/6,0)</f>
        <v>0</v>
      </c>
      <c r="AA28" s="109">
        <f>IFERROR((SUM(Gesamt!D4:D9)+SUM(Gesamt!K4:K9)+SUM(Gesamt!R4:R9)+SUM(Gesamt!Y4:Y9))/(Gesamt!D14+Gesamt!K14+Gesamt!R14+Gesamt!Y14)/6,0)</f>
        <v>0</v>
      </c>
      <c r="AB28" s="109">
        <f>IFERROR((SUM(Gesamt!E4:E9)+SUM(Gesamt!L4:L9)+SUM(Gesamt!S4:S9)+SUM(Gesamt!Z4:Z9))/(Gesamt!E14+Gesamt!L14+Gesamt!S14+Gesamt!Z14)/6,0)</f>
        <v>0</v>
      </c>
      <c r="AC28" s="109">
        <f>IFERROR((SUM(Gesamt!F4:F9)+SUM(Gesamt!M4:M9)+SUM(Gesamt!T4:T9)+SUM(Gesamt!AA4:AA9))/(Gesamt!F14+Gesamt!M14+Gesamt!T14+Gesamt!AA14)/6,0)</f>
        <v>0</v>
      </c>
      <c r="AD28" s="109">
        <f>IFERROR((SUM(Gesamt!G4:G9)+SUM(Gesamt!N4:N9)+SUM(Gesamt!U4:U9)+SUM(Gesamt!AB4:AB9))/(Gesamt!G14+Gesamt!N14+Gesamt!U14+Gesamt!AB14)/6,0)</f>
        <v>0</v>
      </c>
      <c r="AE28" s="109">
        <f>IFERROR((SUM(Gesamt!H4:H9)+SUM(Gesamt!O4:O9)+SUM(Gesamt!V4:V9)+SUM(Gesamt!AC4:AC9))/(Gesamt!H14+Gesamt!O14+Gesamt!V14+Gesamt!AC14)/6,0)</f>
        <v>0</v>
      </c>
      <c r="AF28" s="109">
        <f>IFERROR((SUM(Gesamt!I4:I9)+SUM(Gesamt!P4:P9)+SUM(Gesamt!W4:W9)+SUM(Gesamt!AD4:AD9))/(Gesamt!I14+Gesamt!P14+Gesamt!W14+Gesamt!AD14)/6,0)</f>
        <v>0</v>
      </c>
    </row>
    <row r="29" spans="1:32">
      <c r="A29" s="137"/>
      <c r="C29" s="208"/>
      <c r="D29" s="208"/>
      <c r="F29" s="208"/>
      <c r="G29" s="208"/>
      <c r="I29" s="208"/>
      <c r="J29" s="208"/>
      <c r="L29" s="208"/>
      <c r="M29" s="208"/>
      <c r="O29" s="208"/>
      <c r="P29" s="208"/>
      <c r="R29" s="215"/>
      <c r="S29" s="215"/>
      <c r="T29" s="215"/>
      <c r="U29" s="187"/>
      <c r="V29" s="187"/>
      <c r="W29" s="187"/>
      <c r="X29" s="187"/>
    </row>
    <row r="30" spans="1:32">
      <c r="A30" s="137" t="s">
        <v>57</v>
      </c>
      <c r="C30" s="213">
        <f>IFERROR(('Wettkampftag 1'!D7+'Wettkampftag 1'!D13+'Wettkampftag 1'!D19+'Wettkampftag 1'!D25+'Wettkampftag 1'!D31+'Wettkampftag 1'!D37+'Wettkampftag 1'!D43+'Wettkampftag 2'!D7+'Wettkampftag 2'!D13+'Wettkampftag 2'!D19+'Wettkampftag 2'!D25+'Wettkampftag 2'!D31+'Wettkampftag 2'!D37+'Wettkampftag 2'!D43+'Wettkampftag 3'!D7+'Wettkampftag 3'!D13+'Wettkampftag 3'!D19+'Wettkampftag 3'!D25+'Wettkampftag 3'!D31+'Wettkampftag 3'!D37+'Wettkampftag 3'!D43+'Wettkampftag 4'!D7+'Wettkampftag 4'!D13+'Wettkampftag 4'!D19+'Wettkampftag 4'!D25+'Wettkampftag 4'!D31+'Wettkampftag 4'!D37+'Wettkampftag 4'!D43)/Gesamt!$F$33,0)</f>
        <v>0</v>
      </c>
      <c r="D30" s="213"/>
      <c r="F30" s="213">
        <f>IFERROR(('Wettkampftag 1'!F7+'Wettkampftag 1'!F13+'Wettkampftag 1'!F19+'Wettkampftag 1'!F25+'Wettkampftag 1'!F31+'Wettkampftag 1'!F37+'Wettkampftag 1'!F43+'Wettkampftag 2'!F7+'Wettkampftag 2'!F13+'Wettkampftag 2'!F19+'Wettkampftag 2'!F25+'Wettkampftag 2'!F31+'Wettkampftag 2'!F37+'Wettkampftag 2'!F43+'Wettkampftag 3'!F7+'Wettkampftag 3'!F13+'Wettkampftag 3'!F19+'Wettkampftag 3'!F25+'Wettkampftag 3'!F31+'Wettkampftag 3'!F37+'Wettkampftag 3'!F43+'Wettkampftag 4'!F7+'Wettkampftag 4'!F13+'Wettkampftag 4'!F19+'Wettkampftag 4'!F25+'Wettkampftag 4'!F31+'Wettkampftag 4'!F37+'Wettkampftag 4'!F43)/Gesamt!$F$33,0)</f>
        <v>0</v>
      </c>
      <c r="G30" s="213"/>
      <c r="I30" s="213">
        <f>IFERROR(('Wettkampftag 1'!H7+'Wettkampftag 1'!H13+'Wettkampftag 1'!H19+'Wettkampftag 1'!H25+'Wettkampftag 1'!H31+'Wettkampftag 1'!H37+'Wettkampftag 1'!H43+'Wettkampftag 2'!H7+'Wettkampftag 2'!H13+'Wettkampftag 2'!H19+'Wettkampftag 2'!H25+'Wettkampftag 2'!H31+'Wettkampftag 2'!H37+'Wettkampftag 2'!H43+'Wettkampftag 3'!H7+'Wettkampftag 3'!H13+'Wettkampftag 3'!H19+'Wettkampftag 3'!H25+'Wettkampftag 3'!H31+'Wettkampftag 3'!H37+'Wettkampftag 3'!H43+'Wettkampftag 4'!H7+'Wettkampftag 4'!H13+'Wettkampftag 4'!H19+'Wettkampftag 4'!H25+'Wettkampftag 4'!H31+'Wettkampftag 4'!H37+'Wettkampftag 4'!H43)/Gesamt!$F$33,0)</f>
        <v>0</v>
      </c>
      <c r="J30" s="213"/>
      <c r="L30" s="213">
        <f>IFERROR(('Wettkampftag 1'!J7+'Wettkampftag 1'!J13+'Wettkampftag 1'!J19+'Wettkampftag 1'!J25+'Wettkampftag 1'!J31+'Wettkampftag 1'!J37+'Wettkampftag 1'!J43+'Wettkampftag 2'!J7+'Wettkampftag 2'!J13+'Wettkampftag 2'!J19+'Wettkampftag 2'!J25+'Wettkampftag 2'!J31+'Wettkampftag 2'!J37+'Wettkampftag 2'!J43+'Wettkampftag 3'!J7+'Wettkampftag 3'!J13+'Wettkampftag 3'!J19+'Wettkampftag 3'!J25+'Wettkampftag 3'!J31+'Wettkampftag 3'!J37+'Wettkampftag 3'!J43+'Wettkampftag 4'!J7+'Wettkampftag 4'!J13+'Wettkampftag 4'!J19+'Wettkampftag 4'!J25+'Wettkampftag 4'!J31+'Wettkampftag 4'!J37+'Wettkampftag 4'!J43)/L32,0)</f>
        <v>0</v>
      </c>
      <c r="M30" s="213"/>
      <c r="O30" s="213">
        <f>IFERROR(('Wettkampftag 1'!L7+'Wettkampftag 1'!L13+'Wettkampftag 1'!L19+'Wettkampftag 1'!L25+'Wettkampftag 1'!L31+'Wettkampftag 1'!L37+'Wettkampftag 1'!L43+'Wettkampftag 2'!L7+'Wettkampftag 2'!L13+'Wettkampftag 2'!L19+'Wettkampftag 2'!L25+'Wettkampftag 2'!L31+'Wettkampftag 2'!L37+'Wettkampftag 2'!L43+'Wettkampftag 3'!L7+'Wettkampftag 3'!L13+'Wettkampftag 3'!L19+'Wettkampftag 3'!L25+'Wettkampftag 3'!L31+'Wettkampftag 3'!L37+'Wettkampftag 3'!L43+'Wettkampftag 4'!L7+'Wettkampftag 4'!L13+'Wettkampftag 4'!L19+'Wettkampftag 4'!L25+'Wettkampftag 4'!L31+'Wettkampftag 4'!L37+'Wettkampftag 4'!L43)/O32,0)</f>
        <v>0</v>
      </c>
      <c r="P30" s="213"/>
    </row>
    <row r="31" spans="1:32" ht="14.25" customHeight="1">
      <c r="A31" s="137"/>
      <c r="C31" s="213"/>
      <c r="D31" s="213"/>
      <c r="F31" s="213"/>
      <c r="G31" s="213"/>
      <c r="I31" s="213"/>
      <c r="J31" s="213"/>
      <c r="L31" s="213"/>
      <c r="M31" s="213"/>
      <c r="O31" s="213"/>
      <c r="P31" s="213"/>
      <c r="R31" s="215" t="s">
        <v>123</v>
      </c>
      <c r="S31" s="215"/>
      <c r="T31" s="215"/>
      <c r="U31" s="187">
        <f>'Wettkampftag 1'!N9+'Wettkampftag 1'!N15+'Wettkampftag 1'!N21+'Wettkampftag 1'!N27+'Wettkampftag 1'!N33+'Wettkampftag 1'!N39+'Wettkampftag 1'!N45+'Wettkampftag 2'!N9+'Wettkampftag 2'!N15+'Wettkampftag 2'!N21+'Wettkampftag 2'!N27+'Wettkampftag 2'!N33+'Wettkampftag 2'!N39+'Wettkampftag 2'!N45+'Wettkampftag 3'!N9+'Wettkampftag 3'!N15+'Wettkampftag 3'!N21+'Wettkampftag 3'!N27+'Wettkampftag 3'!N33+'Wettkampftag 3'!N39+'Wettkampftag 3'!N45+'Wettkampftag 4'!N9+'Wettkampftag 4'!N15+'Wettkampftag 4'!N21+'Wettkampftag 4'!N27+'Wettkampftag 4'!N33+'Wettkampftag 4'!N39+'Wettkampftag 4'!N45</f>
        <v>0</v>
      </c>
      <c r="V31" s="210" t="s">
        <v>60</v>
      </c>
      <c r="W31" s="187">
        <f>Gesamt!F33</f>
        <v>0</v>
      </c>
      <c r="X31" s="211">
        <f>IFERROR(U31/W31,0)</f>
        <v>0</v>
      </c>
      <c r="AA31" s="110"/>
    </row>
    <row r="32" spans="1:32" ht="14.25" customHeight="1">
      <c r="A32" s="137" t="s">
        <v>124</v>
      </c>
      <c r="C32" s="209">
        <f>Gesamt!$F$33</f>
        <v>0</v>
      </c>
      <c r="D32" s="209"/>
      <c r="F32" s="209">
        <f>Gesamt!$F$33</f>
        <v>0</v>
      </c>
      <c r="G32" s="209"/>
      <c r="I32" s="209">
        <f>Gesamt!$F$33</f>
        <v>0</v>
      </c>
      <c r="J32" s="209"/>
      <c r="L32" s="209">
        <f>'Wettkampftag 1'!K46+'Wettkampftag 2'!K46+'Wettkampftag 3'!K46+'Wettkampftag 4'!K46</f>
        <v>0</v>
      </c>
      <c r="M32" s="210">
        <f>IFERROR(L32/Gesamt!$F$33,0)</f>
        <v>0</v>
      </c>
      <c r="O32" s="209">
        <f>'Wettkampftag 1'!M46+'Wettkampftag 2'!M46+'Wettkampftag 3'!M46+'Wettkampftag 4'!M46</f>
        <v>0</v>
      </c>
      <c r="P32" s="210">
        <f>IFERROR(O32/Gesamt!$F$33,0)</f>
        <v>0</v>
      </c>
      <c r="R32" s="215"/>
      <c r="S32" s="215"/>
      <c r="T32" s="215"/>
      <c r="U32" s="187"/>
      <c r="V32" s="210"/>
      <c r="W32" s="210"/>
      <c r="X32" s="210"/>
    </row>
    <row r="33" spans="1:32">
      <c r="A33" s="137"/>
      <c r="C33" s="209"/>
      <c r="D33" s="209"/>
      <c r="F33" s="209"/>
      <c r="G33" s="209"/>
      <c r="I33" s="209"/>
      <c r="J33" s="209"/>
      <c r="L33" s="209"/>
      <c r="M33" s="209"/>
      <c r="O33" s="209"/>
      <c r="P33" s="209"/>
    </row>
    <row r="34" spans="1:32" ht="6.5" customHeight="1">
      <c r="C34" s="102"/>
    </row>
    <row r="35" spans="1:32" ht="22.65" customHeight="1">
      <c r="C35" s="206" t="s">
        <v>125</v>
      </c>
      <c r="D35" s="206"/>
      <c r="E35" s="206"/>
      <c r="F35" s="206"/>
      <c r="G35" s="206"/>
      <c r="H35" s="206"/>
      <c r="I35" s="206"/>
      <c r="J35" s="206"/>
      <c r="K35" s="206"/>
      <c r="L35" s="206"/>
      <c r="M35" s="206"/>
      <c r="N35" s="206"/>
      <c r="O35" s="206"/>
      <c r="P35" s="206"/>
      <c r="R35" s="206" t="s">
        <v>126</v>
      </c>
      <c r="S35" s="206"/>
      <c r="T35" s="206"/>
      <c r="U35" s="206"/>
      <c r="V35" s="206"/>
      <c r="W35" s="206"/>
      <c r="X35" s="206"/>
      <c r="Y35" s="206"/>
      <c r="Z35" s="206"/>
      <c r="AA35" s="206"/>
      <c r="AB35" s="206"/>
      <c r="AC35" s="206"/>
      <c r="AD35" s="206"/>
      <c r="AE35" s="206"/>
    </row>
    <row r="36" spans="1:32">
      <c r="A36" s="137" t="s">
        <v>71</v>
      </c>
      <c r="C36" s="208">
        <f>C38/6</f>
        <v>0</v>
      </c>
      <c r="D36" s="208"/>
      <c r="F36" s="208">
        <f>F38/6</f>
        <v>0</v>
      </c>
      <c r="G36" s="208"/>
      <c r="I36" s="208">
        <f>I38/6</f>
        <v>0</v>
      </c>
      <c r="J36" s="208"/>
      <c r="L36" s="208">
        <f>L38/6</f>
        <v>0</v>
      </c>
      <c r="M36" s="208"/>
      <c r="O36" s="208">
        <f>O38/6</f>
        <v>0</v>
      </c>
      <c r="P36" s="208"/>
      <c r="R36" s="214" t="s">
        <v>127</v>
      </c>
      <c r="S36" s="214"/>
      <c r="T36" s="214"/>
      <c r="U36" s="214"/>
      <c r="V36" s="214"/>
      <c r="W36" s="214"/>
      <c r="X36" s="207" t="str">
        <f>IF(COUNTIF(Gesamt!$H$44:$H$50,AE36)&lt;&gt;1,"Mehr als ein Team!",INDEX(Gesamt!$B$44:$B$50,MATCH(MAX(Gesamt!$H$44:$H$50),Gesamt!$H$44:$H$50,0)))</f>
        <v>Mehr als ein Team!</v>
      </c>
      <c r="Y36" s="207"/>
      <c r="Z36" s="207"/>
      <c r="AA36" s="207"/>
      <c r="AB36" s="207"/>
      <c r="AC36" s="207"/>
      <c r="AD36" s="207"/>
      <c r="AE36" s="212">
        <f>MAX(Gesamt!H44:H50)</f>
        <v>0</v>
      </c>
      <c r="AF36" s="212" t="s">
        <v>128</v>
      </c>
    </row>
    <row r="37" spans="1:32">
      <c r="A37" s="137"/>
      <c r="C37" s="208"/>
      <c r="D37" s="208"/>
      <c r="F37" s="208"/>
      <c r="G37" s="208"/>
      <c r="I37" s="208"/>
      <c r="J37" s="208"/>
      <c r="L37" s="208"/>
      <c r="M37" s="208"/>
      <c r="O37" s="208"/>
      <c r="P37" s="208"/>
      <c r="R37" s="214"/>
      <c r="S37" s="214"/>
      <c r="T37" s="214"/>
      <c r="U37" s="214"/>
      <c r="V37" s="214"/>
      <c r="W37" s="214"/>
      <c r="X37" s="207"/>
      <c r="Y37" s="207"/>
      <c r="Z37" s="207"/>
      <c r="AA37" s="207"/>
      <c r="AB37" s="207"/>
      <c r="AC37" s="207"/>
      <c r="AD37" s="207"/>
      <c r="AE37" s="212"/>
      <c r="AF37" s="212"/>
    </row>
    <row r="38" spans="1:32">
      <c r="A38" s="137" t="s">
        <v>57</v>
      </c>
      <c r="C38" s="213">
        <f>IFERROR(('Wettkampftag 1'!D8+'Wettkampftag 1'!D14+'Wettkampftag 1'!D20+'Wettkampftag 1'!D26+'Wettkampftag 1'!D32+'Wettkampftag 1'!D38+'Wettkampftag 1'!D44+'Wettkampftag 2'!D8+'Wettkampftag 2'!D14+'Wettkampftag 2'!D20+'Wettkampftag 2'!D26+'Wettkampftag 2'!D32+'Wettkampftag 2'!D38+'Wettkampftag 2'!D44+'Wettkampftag 3'!D8+'Wettkampftag 3'!D14+'Wettkampftag 3'!D20+'Wettkampftag 3'!D26+'Wettkampftag 3'!D32+'Wettkampftag 3'!D38+'Wettkampftag 3'!D44+'Wettkampftag 4'!D8+'Wettkampftag 4'!D14+'Wettkampftag 4'!D20+'Wettkampftag 4'!D26+'Wettkampftag 4'!D32+'Wettkampftag 4'!D38+'Wettkampftag 4'!D44)/Gesamt!$F$33,0)</f>
        <v>0</v>
      </c>
      <c r="D38" s="213"/>
      <c r="F38" s="213">
        <f>IFERROR(('Wettkampftag 1'!F8+'Wettkampftag 1'!F14+'Wettkampftag 1'!F20+'Wettkampftag 1'!F26+'Wettkampftag 1'!F32+'Wettkampftag 1'!F38+'Wettkampftag 1'!F44+'Wettkampftag 2'!F8+'Wettkampftag 2'!F14+'Wettkampftag 2'!F20+'Wettkampftag 2'!F26+'Wettkampftag 2'!F32+'Wettkampftag 2'!F38+'Wettkampftag 2'!F44+'Wettkampftag 3'!F8+'Wettkampftag 3'!F14+'Wettkampftag 3'!F20+'Wettkampftag 3'!F26+'Wettkampftag 3'!F32+'Wettkampftag 3'!F38+'Wettkampftag 3'!F44+'Wettkampftag 4'!F8+'Wettkampftag 4'!F14+'Wettkampftag 4'!F20+'Wettkampftag 4'!F26+'Wettkampftag 4'!F32+'Wettkampftag 4'!F38+'Wettkampftag 4'!F44)/Gesamt!$F$33,0)</f>
        <v>0</v>
      </c>
      <c r="G38" s="213"/>
      <c r="I38" s="213">
        <f>IFERROR(('Wettkampftag 1'!H8+'Wettkampftag 1'!H14+'Wettkampftag 1'!H20+'Wettkampftag 1'!H26+'Wettkampftag 1'!H32+'Wettkampftag 1'!H38+'Wettkampftag 1'!H44+'Wettkampftag 2'!H8+'Wettkampftag 2'!H14+'Wettkampftag 2'!H20+'Wettkampftag 2'!H26+'Wettkampftag 2'!H32+'Wettkampftag 2'!H38+'Wettkampftag 2'!H44+'Wettkampftag 3'!H8+'Wettkampftag 3'!H14+'Wettkampftag 3'!H20+'Wettkampftag 3'!H26+'Wettkampftag 3'!H32+'Wettkampftag 3'!H38+'Wettkampftag 3'!H44+'Wettkampftag 4'!H8+'Wettkampftag 4'!H14+'Wettkampftag 4'!H20+'Wettkampftag 4'!H26+'Wettkampftag 4'!H32+'Wettkampftag 4'!H38+'Wettkampftag 4'!H44)/Gesamt!$F$33,0)</f>
        <v>0</v>
      </c>
      <c r="J38" s="213"/>
      <c r="L38" s="213">
        <f>IFERROR(('Wettkampftag 1'!J8+'Wettkampftag 1'!J14+'Wettkampftag 1'!J20+'Wettkampftag 1'!J26+'Wettkampftag 1'!J32+'Wettkampftag 1'!J38+'Wettkampftag 1'!J44+'Wettkampftag 2'!J8+'Wettkampftag 2'!J14+'Wettkampftag 2'!J20+'Wettkampftag 2'!J26+'Wettkampftag 2'!J32+'Wettkampftag 2'!J38+'Wettkampftag 2'!J44+'Wettkampftag 3'!J8+'Wettkampftag 3'!J14+'Wettkampftag 3'!J20+'Wettkampftag 3'!J26+'Wettkampftag 3'!J32+'Wettkampftag 3'!J38+'Wettkampftag 3'!J44+'Wettkampftag 4'!J8+'Wettkampftag 4'!J14+'Wettkampftag 4'!J20+'Wettkampftag 4'!J26+'Wettkampftag 4'!J32+'Wettkampftag 4'!J38+'Wettkampftag 4'!J44)/L32,0)</f>
        <v>0</v>
      </c>
      <c r="M38" s="213"/>
      <c r="O38" s="213">
        <f>IFERROR(('Wettkampftag 1'!L8+'Wettkampftag 1'!L14+'Wettkampftag 1'!L20+'Wettkampftag 1'!L26+'Wettkampftag 1'!L32+'Wettkampftag 1'!L38+'Wettkampftag 1'!L44+'Wettkampftag 2'!L8+'Wettkampftag 2'!L14+'Wettkampftag 2'!L20+'Wettkampftag 2'!L26+'Wettkampftag 2'!L32+'Wettkampftag 2'!L38+'Wettkampftag 2'!L44+'Wettkampftag 3'!L8+'Wettkampftag 3'!L14+'Wettkampftag 3'!L20+'Wettkampftag 3'!L26+'Wettkampftag 3'!L32+'Wettkampftag 3'!L38+'Wettkampftag 3'!L44+'Wettkampftag 4'!L8+'Wettkampftag 4'!L14+'Wettkampftag 4'!L20+'Wettkampftag 4'!L26+'Wettkampftag 4'!L32+'Wettkampftag 4'!L38+'Wettkampftag 4'!L44)/O32,0)</f>
        <v>0</v>
      </c>
      <c r="P38" s="213"/>
      <c r="R38" s="214" t="s">
        <v>129</v>
      </c>
      <c r="S38" s="214"/>
      <c r="T38" s="214"/>
      <c r="U38" s="214"/>
      <c r="V38" s="214"/>
      <c r="W38" s="214"/>
      <c r="X38" s="207" t="str">
        <f>IF(COUNTIF(Gesamt!$H$44:$H$50,AE38)&lt;&gt;1,"Mehr als ein Team!",INDEX(Gesamt!$B$44:$B$50,MATCH(MIN(Gesamt!$H$44:$H$50),Gesamt!$H$44:$H$50,0)))</f>
        <v>Mehr als ein Team!</v>
      </c>
      <c r="Y38" s="207"/>
      <c r="Z38" s="207"/>
      <c r="AA38" s="207"/>
      <c r="AB38" s="207"/>
      <c r="AC38" s="207"/>
      <c r="AD38" s="207"/>
      <c r="AE38" s="212">
        <f>MIN(Gesamt!H44:H50)</f>
        <v>0</v>
      </c>
      <c r="AF38" s="212" t="s">
        <v>128</v>
      </c>
    </row>
    <row r="39" spans="1:32">
      <c r="A39" s="137"/>
      <c r="C39" s="213"/>
      <c r="D39" s="213"/>
      <c r="F39" s="213"/>
      <c r="G39" s="213"/>
      <c r="I39" s="213"/>
      <c r="J39" s="213"/>
      <c r="L39" s="213"/>
      <c r="M39" s="213"/>
      <c r="O39" s="213"/>
      <c r="P39" s="213"/>
      <c r="R39" s="214"/>
      <c r="S39" s="214"/>
      <c r="T39" s="214"/>
      <c r="U39" s="214"/>
      <c r="V39" s="214"/>
      <c r="W39" s="214"/>
      <c r="X39" s="207"/>
      <c r="Y39" s="207"/>
      <c r="Z39" s="207"/>
      <c r="AA39" s="207"/>
      <c r="AB39" s="207"/>
      <c r="AC39" s="207"/>
      <c r="AD39" s="207"/>
      <c r="AE39" s="212"/>
      <c r="AF39" s="212"/>
    </row>
    <row r="40" spans="1:32" ht="6.5" customHeight="1"/>
    <row r="41" spans="1:32" ht="22.65" customHeight="1">
      <c r="C41" s="206" t="s">
        <v>130</v>
      </c>
      <c r="D41" s="206"/>
      <c r="E41" s="206"/>
      <c r="F41" s="206"/>
      <c r="G41" s="206"/>
      <c r="H41" s="206"/>
      <c r="I41" s="206"/>
      <c r="J41" s="206"/>
      <c r="K41" s="206"/>
      <c r="L41" s="206"/>
      <c r="M41" s="206"/>
      <c r="N41" s="206"/>
      <c r="O41" s="206"/>
      <c r="P41" s="206"/>
      <c r="R41" s="137" t="s">
        <v>131</v>
      </c>
      <c r="S41" s="137"/>
      <c r="T41" s="137"/>
      <c r="U41" s="137"/>
      <c r="V41" s="137"/>
      <c r="W41" s="137"/>
      <c r="X41" s="137"/>
      <c r="Y41" s="207" t="str">
        <f>IF(COUNTIF(Gesamt!$Y$31:$Y$40,AE41)&lt;&gt;1,"Mehr als ein Schütze!",INDEX(Gesamt!$O$31:$O$40,MATCH(MAX(Gesamt!$Y$31:$Y$40),Gesamt!$Y$31:$Y$40,0)))</f>
        <v>Mehr als ein Schütze!</v>
      </c>
      <c r="Z41" s="207"/>
      <c r="AA41" s="207"/>
      <c r="AB41" s="207"/>
      <c r="AC41" s="207"/>
      <c r="AD41" s="207"/>
      <c r="AE41" s="208">
        <f>MAX(Gesamt!Y31:Y40)</f>
        <v>0</v>
      </c>
      <c r="AF41" s="208"/>
    </row>
    <row r="42" spans="1:32">
      <c r="C42" s="209">
        <f>'Wettkampftag 1'!E9+'Wettkampftag 1'!E15+'Wettkampftag 1'!E21+'Wettkampftag 1'!E27+'Wettkampftag 1'!E33+'Wettkampftag 1'!E39+'Wettkampftag 1'!E45+'Wettkampftag 2'!E9+'Wettkampftag 2'!E15+'Wettkampftag 2'!E21+'Wettkampftag 2'!E27+'Wettkampftag 2'!E33+'Wettkampftag 2'!E39+'Wettkampftag 2'!E45+'Wettkampftag 3'!E9+'Wettkampftag 3'!E15+'Wettkampftag 3'!E21+'Wettkampftag 3'!E27+'Wettkampftag 3'!E33+'Wettkampftag 3'!E39+'Wettkampftag 3'!E45+'Wettkampftag 4'!E9+'Wettkampftag 4'!E15+'Wettkampftag 4'!E21+'Wettkampftag 4'!E27+'Wettkampftag 4'!E33+'Wettkampftag 4'!E39+'Wettkampftag 4'!E45</f>
        <v>0</v>
      </c>
      <c r="D42" s="210">
        <f>IFERROR(C42/(C32*2),0)</f>
        <v>0</v>
      </c>
      <c r="F42" s="209">
        <f>'Wettkampftag 1'!F9+'Wettkampftag 1'!F15+'Wettkampftag 1'!F21+'Wettkampftag 1'!F27+'Wettkampftag 1'!F33+'Wettkampftag 1'!F39+'Wettkampftag 1'!F45+'Wettkampftag 2'!F9+'Wettkampftag 2'!F15+'Wettkampftag 2'!F21+'Wettkampftag 2'!F27+'Wettkampftag 2'!F33+'Wettkampftag 2'!F39+'Wettkampftag 2'!F45+'Wettkampftag 3'!F9+'Wettkampftag 3'!F15+'Wettkampftag 3'!F21+'Wettkampftag 3'!F27+'Wettkampftag 3'!F33+'Wettkampftag 3'!F39+'Wettkampftag 3'!F45+'Wettkampftag 4'!F9+'Wettkampftag 4'!F15+'Wettkampftag 4'!F21+'Wettkampftag 4'!F27+'Wettkampftag 4'!F33+'Wettkampftag 4'!F39+'Wettkampftag 4'!F45</f>
        <v>0</v>
      </c>
      <c r="G42" s="210">
        <f>IFERROR(F42/(F32*2),0)</f>
        <v>0</v>
      </c>
      <c r="I42" s="209">
        <f>'Wettkampftag 1'!G9+'Wettkampftag 1'!G15+'Wettkampftag 1'!G21+'Wettkampftag 1'!G27+'Wettkampftag 1'!G33+'Wettkampftag 1'!G39+'Wettkampftag 1'!G45+'Wettkampftag 2'!G9+'Wettkampftag 2'!G15+'Wettkampftag 2'!G21+'Wettkampftag 2'!G27+'Wettkampftag 2'!G33+'Wettkampftag 2'!G39+'Wettkampftag 2'!G45+'Wettkampftag 3'!G9+'Wettkampftag 3'!G15+'Wettkampftag 3'!G21+'Wettkampftag 3'!G27+'Wettkampftag 3'!G33+'Wettkampftag 3'!G39+'Wettkampftag 3'!G45+'Wettkampftag 4'!G9+'Wettkampftag 4'!G15+'Wettkampftag 4'!G21+'Wettkampftag 4'!G27+'Wettkampftag 4'!G33+'Wettkampftag 4'!G39+'Wettkampftag 4'!G45</f>
        <v>0</v>
      </c>
      <c r="J42" s="210">
        <f>IFERROR(I42/(I32*2),0)</f>
        <v>0</v>
      </c>
      <c r="L42" s="209">
        <f>'Wettkampftag 1'!H9+'Wettkampftag 1'!H15+'Wettkampftag 1'!H21+'Wettkampftag 1'!H27+'Wettkampftag 1'!H33+'Wettkampftag 1'!H39+'Wettkampftag 1'!H45+'Wettkampftag 2'!H9+'Wettkampftag 2'!H15+'Wettkampftag 2'!H21+'Wettkampftag 2'!H27+'Wettkampftag 2'!H33+'Wettkampftag 2'!H39+'Wettkampftag 2'!H45+'Wettkampftag 3'!H9+'Wettkampftag 3'!H15+'Wettkampftag 3'!H21+'Wettkampftag 3'!H27+'Wettkampftag 3'!H33+'Wettkampftag 3'!H39+'Wettkampftag 3'!H45+'Wettkampftag 4'!H9+'Wettkampftag 4'!H15+'Wettkampftag 4'!H21+'Wettkampftag 4'!H27+'Wettkampftag 4'!H33+'Wettkampftag 4'!H39+'Wettkampftag 4'!H45</f>
        <v>0</v>
      </c>
      <c r="M42" s="210">
        <f>IFERROR(L42/(L32*2),0)</f>
        <v>0</v>
      </c>
      <c r="O42" s="209">
        <f>'Wettkampftag 1'!I9+'Wettkampftag 1'!I15+'Wettkampftag 1'!I21+'Wettkampftag 1'!I27+'Wettkampftag 1'!I33+'Wettkampftag 1'!I39+'Wettkampftag 1'!I45+'Wettkampftag 2'!I9+'Wettkampftag 2'!I15+'Wettkampftag 2'!I21+'Wettkampftag 2'!I27+'Wettkampftag 2'!I33+'Wettkampftag 2'!I39+'Wettkampftag 2'!I45+'Wettkampftag 3'!I9+'Wettkampftag 3'!I15+'Wettkampftag 3'!I21+'Wettkampftag 3'!I27+'Wettkampftag 3'!I33+'Wettkampftag 3'!I39+'Wettkampftag 3'!I45+'Wettkampftag 4'!I9+'Wettkampftag 4'!I15+'Wettkampftag 4'!I21+'Wettkampftag 4'!I27+'Wettkampftag 4'!I33+'Wettkampftag 4'!I39+'Wettkampftag 4'!I45</f>
        <v>0</v>
      </c>
      <c r="P42" s="210">
        <f>IFERROR(O42/(O32*2),0)</f>
        <v>0</v>
      </c>
      <c r="R42" s="137" t="s">
        <v>132</v>
      </c>
      <c r="S42" s="137"/>
      <c r="T42" s="137"/>
      <c r="U42" s="137"/>
      <c r="V42" s="137"/>
      <c r="W42" s="137"/>
      <c r="X42" s="137"/>
      <c r="Y42" s="207" t="str">
        <f>IF(COUNTIF(Gesamt!$AA$31:$AA$40,AE42)&lt;&gt;1,"Mehr als ein Schütze!",INDEX(Gesamt!$O$31:$O$40,MATCH(MAX(Gesamt!$AA$31:$AA$40),Gesamt!$AA$31:$AA$40,0)))</f>
        <v>Mehr als ein Schütze!</v>
      </c>
      <c r="Z42" s="207"/>
      <c r="AA42" s="207"/>
      <c r="AB42" s="207"/>
      <c r="AC42" s="207"/>
      <c r="AD42" s="207"/>
      <c r="AE42" s="187">
        <f>MAX(Gesamt!AA31:AA40)</f>
        <v>0</v>
      </c>
      <c r="AF42" s="211">
        <f>IFERROR(AE42/Gesamt!C39,0)</f>
        <v>0</v>
      </c>
    </row>
    <row r="43" spans="1:32">
      <c r="C43" s="209"/>
      <c r="D43" s="209"/>
      <c r="F43" s="209"/>
      <c r="G43" s="209"/>
      <c r="I43" s="209"/>
      <c r="J43" s="209"/>
      <c r="L43" s="209"/>
      <c r="M43" s="209"/>
      <c r="O43" s="209"/>
      <c r="P43" s="209"/>
      <c r="R43" s="137"/>
      <c r="S43" s="137"/>
      <c r="T43" s="137"/>
      <c r="U43" s="137"/>
      <c r="V43" s="137"/>
      <c r="W43" s="137"/>
      <c r="X43" s="137"/>
      <c r="Y43" s="207"/>
      <c r="Z43" s="207"/>
      <c r="AA43" s="207"/>
      <c r="AB43" s="207"/>
      <c r="AC43" s="207"/>
      <c r="AD43" s="207"/>
      <c r="AE43" s="187"/>
      <c r="AF43" s="187"/>
    </row>
    <row r="45" spans="1:32" ht="14.75" customHeight="1">
      <c r="C45" s="205" t="s">
        <v>133</v>
      </c>
      <c r="D45" s="205"/>
      <c r="E45" s="205"/>
      <c r="F45" s="205"/>
      <c r="G45" s="205"/>
      <c r="H45" s="205"/>
      <c r="I45" s="205"/>
      <c r="J45" s="205"/>
      <c r="K45" s="111"/>
      <c r="L45" s="205" t="s">
        <v>134</v>
      </c>
      <c r="M45" s="205"/>
      <c r="N45" s="205"/>
      <c r="O45" s="205"/>
      <c r="P45" s="205"/>
      <c r="Q45" s="205"/>
      <c r="R45" s="205"/>
      <c r="S45" s="205"/>
      <c r="T45" s="205"/>
      <c r="U45" s="205"/>
      <c r="V45" s="205"/>
      <c r="W45" s="205"/>
      <c r="X45" s="205"/>
      <c r="Y45" s="205"/>
      <c r="Z45" s="205"/>
      <c r="AA45" s="205" t="s">
        <v>135</v>
      </c>
      <c r="AB45" s="205"/>
      <c r="AC45" s="205"/>
      <c r="AD45" s="205"/>
      <c r="AE45" s="205"/>
      <c r="AF45" s="205"/>
    </row>
    <row r="46" spans="1:32" ht="11.4" customHeight="1"/>
  </sheetData>
  <mergeCells count="215">
    <mergeCell ref="A1:AF1"/>
    <mergeCell ref="A2:Y2"/>
    <mergeCell ref="Z2:AF2"/>
    <mergeCell ref="C3:P3"/>
    <mergeCell ref="R3:AE3"/>
    <mergeCell ref="C4:D4"/>
    <mergeCell ref="F4:G4"/>
    <mergeCell ref="I4:J4"/>
    <mergeCell ref="L4:M4"/>
    <mergeCell ref="O4:P4"/>
    <mergeCell ref="U4:V4"/>
    <mergeCell ref="W4:X4"/>
    <mergeCell ref="Y4:Z4"/>
    <mergeCell ref="AA4:AB4"/>
    <mergeCell ref="AC4:AD4"/>
    <mergeCell ref="AE4:AF4"/>
    <mergeCell ref="A5:A6"/>
    <mergeCell ref="C5:C6"/>
    <mergeCell ref="D5:D6"/>
    <mergeCell ref="F5:F6"/>
    <mergeCell ref="G5:G6"/>
    <mergeCell ref="I5:I6"/>
    <mergeCell ref="J5:J6"/>
    <mergeCell ref="L5:L6"/>
    <mergeCell ref="M5:M6"/>
    <mergeCell ref="O5:O6"/>
    <mergeCell ref="P5:P6"/>
    <mergeCell ref="R5:S6"/>
    <mergeCell ref="U5:V6"/>
    <mergeCell ref="W5:X6"/>
    <mergeCell ref="Y5:Z6"/>
    <mergeCell ref="AA5:AB6"/>
    <mergeCell ref="AC5:AD6"/>
    <mergeCell ref="AE5:AF6"/>
    <mergeCell ref="A8:A9"/>
    <mergeCell ref="C8:C9"/>
    <mergeCell ref="D8:D9"/>
    <mergeCell ref="F8:F9"/>
    <mergeCell ref="G8:G9"/>
    <mergeCell ref="I8:I9"/>
    <mergeCell ref="J8:J9"/>
    <mergeCell ref="L8:L9"/>
    <mergeCell ref="M8:M9"/>
    <mergeCell ref="O8:O9"/>
    <mergeCell ref="P8:P9"/>
    <mergeCell ref="R8:S9"/>
    <mergeCell ref="U8:V9"/>
    <mergeCell ref="W8:X9"/>
    <mergeCell ref="Y8:Z9"/>
    <mergeCell ref="AA8:AB9"/>
    <mergeCell ref="AC8:AD9"/>
    <mergeCell ref="AE8:AF9"/>
    <mergeCell ref="A11:A12"/>
    <mergeCell ref="C11:C12"/>
    <mergeCell ref="D11:D12"/>
    <mergeCell ref="F11:F12"/>
    <mergeCell ref="G11:G12"/>
    <mergeCell ref="I11:I12"/>
    <mergeCell ref="J11:J12"/>
    <mergeCell ref="L11:L12"/>
    <mergeCell ref="M11:M12"/>
    <mergeCell ref="O11:O12"/>
    <mergeCell ref="P11:P12"/>
    <mergeCell ref="R11:S12"/>
    <mergeCell ref="U11:V12"/>
    <mergeCell ref="W11:X12"/>
    <mergeCell ref="Y11:Z12"/>
    <mergeCell ref="AA11:AB12"/>
    <mergeCell ref="AC11:AD12"/>
    <mergeCell ref="AE11:AF12"/>
    <mergeCell ref="A14:A15"/>
    <mergeCell ref="C14:C15"/>
    <mergeCell ref="D14:D15"/>
    <mergeCell ref="F14:F15"/>
    <mergeCell ref="G14:G15"/>
    <mergeCell ref="I14:I15"/>
    <mergeCell ref="J14:J15"/>
    <mergeCell ref="L14:L15"/>
    <mergeCell ref="M14:M15"/>
    <mergeCell ref="O14:O15"/>
    <mergeCell ref="P14:P15"/>
    <mergeCell ref="R14:S15"/>
    <mergeCell ref="U14:V15"/>
    <mergeCell ref="W14:X15"/>
    <mergeCell ref="Y14:Z15"/>
    <mergeCell ref="AA14:AB15"/>
    <mergeCell ref="AC14:AD15"/>
    <mergeCell ref="AE14:AF15"/>
    <mergeCell ref="A17:A18"/>
    <mergeCell ref="C17:C18"/>
    <mergeCell ref="D17:D18"/>
    <mergeCell ref="F17:F18"/>
    <mergeCell ref="G17:G18"/>
    <mergeCell ref="I17:I18"/>
    <mergeCell ref="J17:J18"/>
    <mergeCell ref="L17:L18"/>
    <mergeCell ref="M17:M18"/>
    <mergeCell ref="M20:M21"/>
    <mergeCell ref="O17:O18"/>
    <mergeCell ref="P17:P18"/>
    <mergeCell ref="R17:S18"/>
    <mergeCell ref="U17:V18"/>
    <mergeCell ref="W17:X18"/>
    <mergeCell ref="O20:O21"/>
    <mergeCell ref="P20:P21"/>
    <mergeCell ref="R20:AF21"/>
    <mergeCell ref="Y17:Z18"/>
    <mergeCell ref="AA17:AB18"/>
    <mergeCell ref="AC17:AD18"/>
    <mergeCell ref="AE17:AF18"/>
    <mergeCell ref="W23:W24"/>
    <mergeCell ref="X23:X24"/>
    <mergeCell ref="Z23:AB24"/>
    <mergeCell ref="AC23:AC24"/>
    <mergeCell ref="AD23:AD24"/>
    <mergeCell ref="AE23:AE24"/>
    <mergeCell ref="AF23:AF24"/>
    <mergeCell ref="A20:A21"/>
    <mergeCell ref="C20:C21"/>
    <mergeCell ref="D20:D21"/>
    <mergeCell ref="F20:F21"/>
    <mergeCell ref="G20:G21"/>
    <mergeCell ref="A23:A24"/>
    <mergeCell ref="C23:D24"/>
    <mergeCell ref="F23:G24"/>
    <mergeCell ref="I23:J24"/>
    <mergeCell ref="L23:M24"/>
    <mergeCell ref="O23:P24"/>
    <mergeCell ref="R23:T24"/>
    <mergeCell ref="U23:U24"/>
    <mergeCell ref="V23:V24"/>
    <mergeCell ref="I20:I21"/>
    <mergeCell ref="J20:J21"/>
    <mergeCell ref="L20:L21"/>
    <mergeCell ref="C26:P26"/>
    <mergeCell ref="R26:T26"/>
    <mergeCell ref="Z26:AB26"/>
    <mergeCell ref="C27:D27"/>
    <mergeCell ref="F27:G27"/>
    <mergeCell ref="I27:J27"/>
    <mergeCell ref="L27:M27"/>
    <mergeCell ref="O27:P27"/>
    <mergeCell ref="A28:A29"/>
    <mergeCell ref="C28:D29"/>
    <mergeCell ref="F28:G29"/>
    <mergeCell ref="I28:J29"/>
    <mergeCell ref="L28:M29"/>
    <mergeCell ref="O28:P29"/>
    <mergeCell ref="R28:T29"/>
    <mergeCell ref="U28:U29"/>
    <mergeCell ref="V28:V29"/>
    <mergeCell ref="W28:W29"/>
    <mergeCell ref="X28:X29"/>
    <mergeCell ref="W31:W32"/>
    <mergeCell ref="X31:X32"/>
    <mergeCell ref="A32:A33"/>
    <mergeCell ref="C32:D33"/>
    <mergeCell ref="F32:G33"/>
    <mergeCell ref="I32:J33"/>
    <mergeCell ref="L32:L33"/>
    <mergeCell ref="M32:M33"/>
    <mergeCell ref="O32:O33"/>
    <mergeCell ref="P32:P33"/>
    <mergeCell ref="A30:A31"/>
    <mergeCell ref="C30:D31"/>
    <mergeCell ref="F30:G31"/>
    <mergeCell ref="I30:J31"/>
    <mergeCell ref="L30:M31"/>
    <mergeCell ref="O30:P31"/>
    <mergeCell ref="R31:T32"/>
    <mergeCell ref="U31:U32"/>
    <mergeCell ref="V31:V32"/>
    <mergeCell ref="C35:P35"/>
    <mergeCell ref="R35:AE35"/>
    <mergeCell ref="A36:A37"/>
    <mergeCell ref="C36:D37"/>
    <mergeCell ref="F36:G37"/>
    <mergeCell ref="I36:J37"/>
    <mergeCell ref="L36:M37"/>
    <mergeCell ref="O36:P37"/>
    <mergeCell ref="R36:W37"/>
    <mergeCell ref="X36:AD37"/>
    <mergeCell ref="AE36:AE37"/>
    <mergeCell ref="AF36:AF37"/>
    <mergeCell ref="A38:A39"/>
    <mergeCell ref="C38:D39"/>
    <mergeCell ref="F38:G39"/>
    <mergeCell ref="I38:J39"/>
    <mergeCell ref="L38:M39"/>
    <mergeCell ref="O38:P39"/>
    <mergeCell ref="R38:W39"/>
    <mergeCell ref="X38:AD39"/>
    <mergeCell ref="AE38:AE39"/>
    <mergeCell ref="AF38:AF39"/>
    <mergeCell ref="C45:J45"/>
    <mergeCell ref="L45:Z45"/>
    <mergeCell ref="AA45:AF45"/>
    <mergeCell ref="C41:P41"/>
    <mergeCell ref="R41:X41"/>
    <mergeCell ref="Y41:AD41"/>
    <mergeCell ref="AE41:AF41"/>
    <mergeCell ref="C42:C43"/>
    <mergeCell ref="D42:D43"/>
    <mergeCell ref="F42:F43"/>
    <mergeCell ref="G42:G43"/>
    <mergeCell ref="I42:I43"/>
    <mergeCell ref="J42:J43"/>
    <mergeCell ref="L42:L43"/>
    <mergeCell ref="M42:M43"/>
    <mergeCell ref="O42:O43"/>
    <mergeCell ref="P42:P43"/>
    <mergeCell ref="R42:X43"/>
    <mergeCell ref="Y42:AD43"/>
    <mergeCell ref="AE42:AE43"/>
    <mergeCell ref="AF42:AF43"/>
  </mergeCells>
  <conditionalFormatting sqref="U5">
    <cfRule type="cellIs" dxfId="367" priority="2" operator="between">
      <formula>1</formula>
      <formula>7</formula>
    </cfRule>
    <cfRule type="cellIs" dxfId="366" priority="3" operator="equal">
      <formula>7.25</formula>
    </cfRule>
    <cfRule type="cellIs" dxfId="365" priority="4" operator="equal">
      <formula>7.5</formula>
    </cfRule>
    <cfRule type="cellIs" dxfId="364" priority="5" operator="equal">
      <formula>7.75</formula>
    </cfRule>
    <cfRule type="cellIs" dxfId="363" priority="6" operator="equal">
      <formula>8</formula>
    </cfRule>
    <cfRule type="cellIs" dxfId="362" priority="7" operator="equal">
      <formula>8.25</formula>
    </cfRule>
    <cfRule type="cellIs" dxfId="361" priority="8" operator="equal">
      <formula>8.5</formula>
    </cfRule>
    <cfRule type="cellIs" dxfId="360" priority="9" operator="equal">
      <formula>8.75</formula>
    </cfRule>
    <cfRule type="cellIs" dxfId="359" priority="10" operator="equal">
      <formula>9</formula>
    </cfRule>
    <cfRule type="cellIs" dxfId="358" priority="11" operator="equal">
      <formula>9.25</formula>
    </cfRule>
    <cfRule type="cellIs" dxfId="357" priority="12" operator="greaterThanOrEqual">
      <formula>9.5</formula>
    </cfRule>
    <cfRule type="cellIs" dxfId="356" priority="13" operator="equal">
      <formula>7</formula>
    </cfRule>
    <cfRule type="cellIs" dxfId="355" priority="14" operator="between">
      <formula>7</formula>
      <formula>7.25</formula>
    </cfRule>
    <cfRule type="cellIs" dxfId="354" priority="15" operator="between">
      <formula>7.25</formula>
      <formula>7.5</formula>
    </cfRule>
    <cfRule type="cellIs" dxfId="353" priority="16" operator="between">
      <formula>7.5</formula>
      <formula>7.75</formula>
    </cfRule>
    <cfRule type="cellIs" dxfId="352" priority="17" operator="between">
      <formula>7.75</formula>
      <formula>8</formula>
    </cfRule>
    <cfRule type="cellIs" dxfId="351" priority="18" operator="between">
      <formula>8</formula>
      <formula>8.25</formula>
    </cfRule>
    <cfRule type="cellIs" dxfId="350" priority="19" operator="between">
      <formula>8.25</formula>
      <formula>8.5</formula>
    </cfRule>
    <cfRule type="cellIs" dxfId="349" priority="20" operator="between">
      <formula>8.5</formula>
      <formula>8.75</formula>
    </cfRule>
    <cfRule type="cellIs" dxfId="348" priority="21" operator="between">
      <formula>8.75</formula>
      <formula>9</formula>
    </cfRule>
    <cfRule type="cellIs" dxfId="347" priority="22" operator="between">
      <formula>9</formula>
      <formula>9.25</formula>
    </cfRule>
    <cfRule type="cellIs" dxfId="346" priority="23" operator="between">
      <formula>9.25</formula>
      <formula>9.5</formula>
    </cfRule>
    <cfRule type="cellIs" dxfId="345" priority="24" operator="lessThan">
      <formula>1</formula>
    </cfRule>
  </conditionalFormatting>
  <conditionalFormatting sqref="U8">
    <cfRule type="cellIs" dxfId="344" priority="25" operator="between">
      <formula>1</formula>
      <formula>7</formula>
    </cfRule>
    <cfRule type="cellIs" dxfId="343" priority="26" operator="equal">
      <formula>7.25</formula>
    </cfRule>
    <cfRule type="cellIs" dxfId="342" priority="27" operator="equal">
      <formula>7.5</formula>
    </cfRule>
    <cfRule type="cellIs" dxfId="341" priority="28" operator="equal">
      <formula>7.75</formula>
    </cfRule>
    <cfRule type="cellIs" dxfId="340" priority="29" operator="equal">
      <formula>8</formula>
    </cfRule>
    <cfRule type="cellIs" dxfId="339" priority="30" operator="equal">
      <formula>8.25</formula>
    </cfRule>
    <cfRule type="cellIs" dxfId="338" priority="31" operator="equal">
      <formula>8.5</formula>
    </cfRule>
    <cfRule type="cellIs" dxfId="337" priority="32" operator="equal">
      <formula>8.75</formula>
    </cfRule>
    <cfRule type="cellIs" dxfId="336" priority="33" operator="equal">
      <formula>9</formula>
    </cfRule>
    <cfRule type="cellIs" dxfId="335" priority="34" operator="equal">
      <formula>9.25</formula>
    </cfRule>
    <cfRule type="cellIs" dxfId="334" priority="35" operator="greaterThanOrEqual">
      <formula>9.5</formula>
    </cfRule>
    <cfRule type="cellIs" dxfId="333" priority="36" operator="equal">
      <formula>7</formula>
    </cfRule>
    <cfRule type="cellIs" dxfId="332" priority="37" operator="between">
      <formula>7</formula>
      <formula>7.25</formula>
    </cfRule>
    <cfRule type="cellIs" dxfId="331" priority="38" operator="between">
      <formula>7.25</formula>
      <formula>7.5</formula>
    </cfRule>
    <cfRule type="cellIs" dxfId="330" priority="39" operator="between">
      <formula>7.5</formula>
      <formula>7.75</formula>
    </cfRule>
    <cfRule type="cellIs" dxfId="329" priority="40" operator="between">
      <formula>7.75</formula>
      <formula>8</formula>
    </cfRule>
    <cfRule type="cellIs" dxfId="328" priority="41" operator="between">
      <formula>8</formula>
      <formula>8.25</formula>
    </cfRule>
    <cfRule type="cellIs" dxfId="327" priority="42" operator="between">
      <formula>8.25</formula>
      <formula>8.5</formula>
    </cfRule>
    <cfRule type="cellIs" dxfId="326" priority="43" operator="between">
      <formula>8.5</formula>
      <formula>8.75</formula>
    </cfRule>
    <cfRule type="cellIs" dxfId="325" priority="44" operator="between">
      <formula>8.75</formula>
      <formula>9</formula>
    </cfRule>
    <cfRule type="cellIs" dxfId="324" priority="45" operator="between">
      <formula>9</formula>
      <formula>9.25</formula>
    </cfRule>
    <cfRule type="cellIs" dxfId="323" priority="46" operator="between">
      <formula>9.25</formula>
      <formula>9.5</formula>
    </cfRule>
    <cfRule type="cellIs" dxfId="322" priority="47" operator="lessThan">
      <formula>1</formula>
    </cfRule>
  </conditionalFormatting>
  <conditionalFormatting sqref="U11">
    <cfRule type="cellIs" dxfId="321" priority="48" operator="between">
      <formula>1</formula>
      <formula>7</formula>
    </cfRule>
    <cfRule type="cellIs" dxfId="320" priority="49" operator="equal">
      <formula>7.25</formula>
    </cfRule>
    <cfRule type="cellIs" dxfId="319" priority="50" operator="equal">
      <formula>7.5</formula>
    </cfRule>
    <cfRule type="cellIs" dxfId="318" priority="51" operator="equal">
      <formula>7.75</formula>
    </cfRule>
    <cfRule type="cellIs" dxfId="317" priority="52" operator="equal">
      <formula>8</formula>
    </cfRule>
    <cfRule type="cellIs" dxfId="316" priority="53" operator="equal">
      <formula>8.25</formula>
    </cfRule>
    <cfRule type="cellIs" dxfId="315" priority="54" operator="equal">
      <formula>8.5</formula>
    </cfRule>
    <cfRule type="cellIs" dxfId="314" priority="55" operator="equal">
      <formula>8.75</formula>
    </cfRule>
    <cfRule type="cellIs" dxfId="313" priority="56" operator="equal">
      <formula>9</formula>
    </cfRule>
    <cfRule type="cellIs" dxfId="312" priority="57" operator="equal">
      <formula>9.25</formula>
    </cfRule>
    <cfRule type="cellIs" dxfId="311" priority="58" operator="greaterThanOrEqual">
      <formula>9.5</formula>
    </cfRule>
    <cfRule type="cellIs" dxfId="310" priority="59" operator="equal">
      <formula>7</formula>
    </cfRule>
    <cfRule type="cellIs" dxfId="309" priority="60" operator="between">
      <formula>7</formula>
      <formula>7.25</formula>
    </cfRule>
    <cfRule type="cellIs" dxfId="308" priority="61" operator="between">
      <formula>7.25</formula>
      <formula>7.5</formula>
    </cfRule>
    <cfRule type="cellIs" dxfId="307" priority="62" operator="between">
      <formula>7.5</formula>
      <formula>7.75</formula>
    </cfRule>
    <cfRule type="cellIs" dxfId="306" priority="63" operator="between">
      <formula>7.75</formula>
      <formula>8</formula>
    </cfRule>
    <cfRule type="cellIs" dxfId="305" priority="64" operator="between">
      <formula>8</formula>
      <formula>8.25</formula>
    </cfRule>
    <cfRule type="cellIs" dxfId="304" priority="65" operator="between">
      <formula>8.25</formula>
      <formula>8.5</formula>
    </cfRule>
    <cfRule type="cellIs" dxfId="303" priority="66" operator="between">
      <formula>8.5</formula>
      <formula>8.75</formula>
    </cfRule>
    <cfRule type="cellIs" dxfId="302" priority="67" operator="between">
      <formula>8.75</formula>
      <formula>9</formula>
    </cfRule>
    <cfRule type="cellIs" dxfId="301" priority="68" operator="between">
      <formula>9</formula>
      <formula>9.25</formula>
    </cfRule>
    <cfRule type="cellIs" dxfId="300" priority="69" operator="between">
      <formula>9.25</formula>
      <formula>9.5</formula>
    </cfRule>
    <cfRule type="cellIs" dxfId="299" priority="70" operator="lessThan">
      <formula>1</formula>
    </cfRule>
  </conditionalFormatting>
  <conditionalFormatting sqref="U14">
    <cfRule type="cellIs" dxfId="298" priority="71" operator="between">
      <formula>1</formula>
      <formula>7</formula>
    </cfRule>
    <cfRule type="cellIs" dxfId="297" priority="72" operator="equal">
      <formula>7.25</formula>
    </cfRule>
    <cfRule type="cellIs" dxfId="296" priority="73" operator="equal">
      <formula>7.5</formula>
    </cfRule>
    <cfRule type="cellIs" dxfId="295" priority="74" operator="equal">
      <formula>7.75</formula>
    </cfRule>
    <cfRule type="cellIs" dxfId="294" priority="75" operator="equal">
      <formula>8</formula>
    </cfRule>
    <cfRule type="cellIs" dxfId="293" priority="76" operator="equal">
      <formula>8.25</formula>
    </cfRule>
    <cfRule type="cellIs" dxfId="292" priority="77" operator="equal">
      <formula>8.5</formula>
    </cfRule>
    <cfRule type="cellIs" dxfId="291" priority="78" operator="equal">
      <formula>8.75</formula>
    </cfRule>
    <cfRule type="cellIs" dxfId="290" priority="79" operator="equal">
      <formula>9</formula>
    </cfRule>
    <cfRule type="cellIs" dxfId="289" priority="80" operator="equal">
      <formula>9.25</formula>
    </cfRule>
    <cfRule type="cellIs" dxfId="288" priority="81" operator="greaterThanOrEqual">
      <formula>9.5</formula>
    </cfRule>
    <cfRule type="cellIs" dxfId="287" priority="82" operator="equal">
      <formula>7</formula>
    </cfRule>
    <cfRule type="cellIs" dxfId="286" priority="83" operator="between">
      <formula>7</formula>
      <formula>7.25</formula>
    </cfRule>
    <cfRule type="cellIs" dxfId="285" priority="84" operator="between">
      <formula>7.25</formula>
      <formula>7.5</formula>
    </cfRule>
    <cfRule type="cellIs" dxfId="284" priority="85" operator="between">
      <formula>7.5</formula>
      <formula>7.75</formula>
    </cfRule>
    <cfRule type="cellIs" dxfId="283" priority="86" operator="between">
      <formula>7.75</formula>
      <formula>8</formula>
    </cfRule>
    <cfRule type="cellIs" dxfId="282" priority="87" operator="between">
      <formula>8</formula>
      <formula>8.25</formula>
    </cfRule>
    <cfRule type="cellIs" dxfId="281" priority="88" operator="between">
      <formula>8.25</formula>
      <formula>8.5</formula>
    </cfRule>
    <cfRule type="cellIs" dxfId="280" priority="89" operator="between">
      <formula>8.5</formula>
      <formula>8.75</formula>
    </cfRule>
    <cfRule type="cellIs" dxfId="279" priority="90" operator="between">
      <formula>8.75</formula>
      <formula>9</formula>
    </cfRule>
    <cfRule type="cellIs" dxfId="278" priority="91" operator="between">
      <formula>9</formula>
      <formula>9.25</formula>
    </cfRule>
    <cfRule type="cellIs" dxfId="277" priority="92" operator="between">
      <formula>9.25</formula>
      <formula>9.5</formula>
    </cfRule>
    <cfRule type="cellIs" dxfId="276" priority="93" operator="lessThan">
      <formula>1</formula>
    </cfRule>
  </conditionalFormatting>
  <conditionalFormatting sqref="C28">
    <cfRule type="cellIs" dxfId="275" priority="94" operator="between">
      <formula>1</formula>
      <formula>7</formula>
    </cfRule>
    <cfRule type="cellIs" dxfId="274" priority="95" operator="equal">
      <formula>7.25</formula>
    </cfRule>
    <cfRule type="cellIs" dxfId="273" priority="96" operator="equal">
      <formula>7.5</formula>
    </cfRule>
    <cfRule type="cellIs" dxfId="272" priority="97" operator="equal">
      <formula>7.75</formula>
    </cfRule>
    <cfRule type="cellIs" dxfId="271" priority="98" operator="equal">
      <formula>8</formula>
    </cfRule>
    <cfRule type="cellIs" dxfId="270" priority="99" operator="equal">
      <formula>8.25</formula>
    </cfRule>
    <cfRule type="cellIs" dxfId="269" priority="100" operator="equal">
      <formula>8.5</formula>
    </cfRule>
    <cfRule type="cellIs" dxfId="268" priority="101" operator="equal">
      <formula>8.75</formula>
    </cfRule>
    <cfRule type="cellIs" dxfId="267" priority="102" operator="equal">
      <formula>9</formula>
    </cfRule>
    <cfRule type="cellIs" dxfId="266" priority="103" operator="equal">
      <formula>9.25</formula>
    </cfRule>
    <cfRule type="cellIs" dxfId="265" priority="104" operator="greaterThanOrEqual">
      <formula>9.5</formula>
    </cfRule>
    <cfRule type="cellIs" dxfId="264" priority="105" operator="equal">
      <formula>7</formula>
    </cfRule>
    <cfRule type="cellIs" dxfId="263" priority="106" operator="between">
      <formula>7</formula>
      <formula>7.25</formula>
    </cfRule>
    <cfRule type="cellIs" dxfId="262" priority="107" operator="between">
      <formula>7.25</formula>
      <formula>7.5</formula>
    </cfRule>
    <cfRule type="cellIs" dxfId="261" priority="108" operator="between">
      <formula>7.5</formula>
      <formula>7.75</formula>
    </cfRule>
    <cfRule type="cellIs" dxfId="260" priority="109" operator="between">
      <formula>7.75</formula>
      <formula>8</formula>
    </cfRule>
    <cfRule type="cellIs" dxfId="259" priority="110" operator="between">
      <formula>8</formula>
      <formula>8.25</formula>
    </cfRule>
    <cfRule type="cellIs" dxfId="258" priority="111" operator="between">
      <formula>8.25</formula>
      <formula>8.5</formula>
    </cfRule>
    <cfRule type="cellIs" dxfId="257" priority="112" operator="between">
      <formula>8.5</formula>
      <formula>8.75</formula>
    </cfRule>
    <cfRule type="cellIs" dxfId="256" priority="113" operator="between">
      <formula>8.75</formula>
      <formula>9</formula>
    </cfRule>
    <cfRule type="cellIs" dxfId="255" priority="114" operator="between">
      <formula>9</formula>
      <formula>9.25</formula>
    </cfRule>
    <cfRule type="cellIs" dxfId="254" priority="115" operator="between">
      <formula>9.25</formula>
      <formula>9.5</formula>
    </cfRule>
    <cfRule type="cellIs" dxfId="253" priority="116" operator="lessThan">
      <formula>1</formula>
    </cfRule>
  </conditionalFormatting>
  <conditionalFormatting sqref="C36">
    <cfRule type="cellIs" dxfId="252" priority="117" operator="between">
      <formula>1</formula>
      <formula>7</formula>
    </cfRule>
    <cfRule type="cellIs" dxfId="251" priority="118" operator="equal">
      <formula>7.25</formula>
    </cfRule>
    <cfRule type="cellIs" dxfId="250" priority="119" operator="equal">
      <formula>7.5</formula>
    </cfRule>
    <cfRule type="cellIs" dxfId="249" priority="120" operator="equal">
      <formula>7.75</formula>
    </cfRule>
    <cfRule type="cellIs" dxfId="248" priority="121" operator="equal">
      <formula>8</formula>
    </cfRule>
    <cfRule type="cellIs" dxfId="247" priority="122" operator="equal">
      <formula>8.25</formula>
    </cfRule>
    <cfRule type="cellIs" dxfId="246" priority="123" operator="equal">
      <formula>8.5</formula>
    </cfRule>
    <cfRule type="cellIs" dxfId="245" priority="124" operator="equal">
      <formula>8.75</formula>
    </cfRule>
    <cfRule type="cellIs" dxfId="244" priority="125" operator="equal">
      <formula>9</formula>
    </cfRule>
    <cfRule type="cellIs" dxfId="243" priority="126" operator="equal">
      <formula>9.25</formula>
    </cfRule>
    <cfRule type="cellIs" dxfId="242" priority="127" operator="greaterThanOrEqual">
      <formula>9.5</formula>
    </cfRule>
    <cfRule type="cellIs" dxfId="241" priority="128" operator="equal">
      <formula>7</formula>
    </cfRule>
    <cfRule type="cellIs" dxfId="240" priority="129" operator="between">
      <formula>7</formula>
      <formula>7.25</formula>
    </cfRule>
    <cfRule type="cellIs" dxfId="239" priority="130" operator="between">
      <formula>7.25</formula>
      <formula>7.5</formula>
    </cfRule>
    <cfRule type="cellIs" dxfId="238" priority="131" operator="between">
      <formula>7.5</formula>
      <formula>7.75</formula>
    </cfRule>
    <cfRule type="cellIs" dxfId="237" priority="132" operator="between">
      <formula>7.75</formula>
      <formula>8</formula>
    </cfRule>
    <cfRule type="cellIs" dxfId="236" priority="133" operator="between">
      <formula>8</formula>
      <formula>8.25</formula>
    </cfRule>
    <cfRule type="cellIs" dxfId="235" priority="134" operator="between">
      <formula>8.25</formula>
      <formula>8.5</formula>
    </cfRule>
    <cfRule type="cellIs" dxfId="234" priority="135" operator="between">
      <formula>8.5</formula>
      <formula>8.75</formula>
    </cfRule>
    <cfRule type="cellIs" dxfId="233" priority="136" operator="between">
      <formula>8.75</formula>
      <formula>9</formula>
    </cfRule>
    <cfRule type="cellIs" dxfId="232" priority="137" operator="between">
      <formula>9</formula>
      <formula>9.25</formula>
    </cfRule>
    <cfRule type="cellIs" dxfId="231" priority="138" operator="between">
      <formula>9.25</formula>
      <formula>9.5</formula>
    </cfRule>
    <cfRule type="cellIs" dxfId="230" priority="139" operator="lessThan">
      <formula>1</formula>
    </cfRule>
  </conditionalFormatting>
  <conditionalFormatting sqref="F36">
    <cfRule type="cellIs" dxfId="229" priority="140" operator="between">
      <formula>1</formula>
      <formula>7</formula>
    </cfRule>
    <cfRule type="cellIs" dxfId="228" priority="141" operator="equal">
      <formula>7.25</formula>
    </cfRule>
    <cfRule type="cellIs" dxfId="227" priority="142" operator="equal">
      <formula>7.5</formula>
    </cfRule>
    <cfRule type="cellIs" dxfId="226" priority="143" operator="equal">
      <formula>7.75</formula>
    </cfRule>
    <cfRule type="cellIs" dxfId="225" priority="144" operator="equal">
      <formula>8</formula>
    </cfRule>
    <cfRule type="cellIs" dxfId="224" priority="145" operator="equal">
      <formula>8.25</formula>
    </cfRule>
    <cfRule type="cellIs" dxfId="223" priority="146" operator="equal">
      <formula>8.5</formula>
    </cfRule>
    <cfRule type="cellIs" dxfId="222" priority="147" operator="equal">
      <formula>8.75</formula>
    </cfRule>
    <cfRule type="cellIs" dxfId="221" priority="148" operator="equal">
      <formula>9</formula>
    </cfRule>
    <cfRule type="cellIs" dxfId="220" priority="149" operator="equal">
      <formula>9.25</formula>
    </cfRule>
    <cfRule type="cellIs" dxfId="219" priority="150" operator="greaterThanOrEqual">
      <formula>9.5</formula>
    </cfRule>
    <cfRule type="cellIs" dxfId="218" priority="151" operator="equal">
      <formula>7</formula>
    </cfRule>
    <cfRule type="cellIs" dxfId="217" priority="152" operator="between">
      <formula>7</formula>
      <formula>7.25</formula>
    </cfRule>
    <cfRule type="cellIs" dxfId="216" priority="153" operator="between">
      <formula>7.25</formula>
      <formula>7.5</formula>
    </cfRule>
    <cfRule type="cellIs" dxfId="215" priority="154" operator="between">
      <formula>7.5</formula>
      <formula>7.75</formula>
    </cfRule>
    <cfRule type="cellIs" dxfId="214" priority="155" operator="between">
      <formula>7.75</formula>
      <formula>8</formula>
    </cfRule>
    <cfRule type="cellIs" dxfId="213" priority="156" operator="between">
      <formula>8</formula>
      <formula>8.25</formula>
    </cfRule>
    <cfRule type="cellIs" dxfId="212" priority="157" operator="between">
      <formula>8.25</formula>
      <formula>8.5</formula>
    </cfRule>
    <cfRule type="cellIs" dxfId="211" priority="158" operator="between">
      <formula>8.5</formula>
      <formula>8.75</formula>
    </cfRule>
    <cfRule type="cellIs" dxfId="210" priority="159" operator="between">
      <formula>8.75</formula>
      <formula>9</formula>
    </cfRule>
    <cfRule type="cellIs" dxfId="209" priority="160" operator="between">
      <formula>9</formula>
      <formula>9.25</formula>
    </cfRule>
    <cfRule type="cellIs" dxfId="208" priority="161" operator="between">
      <formula>9.25</formula>
      <formula>9.5</formula>
    </cfRule>
    <cfRule type="cellIs" dxfId="207" priority="162" operator="lessThan">
      <formula>1</formula>
    </cfRule>
  </conditionalFormatting>
  <conditionalFormatting sqref="I36">
    <cfRule type="cellIs" dxfId="206" priority="163" operator="between">
      <formula>1</formula>
      <formula>7</formula>
    </cfRule>
    <cfRule type="cellIs" dxfId="205" priority="164" operator="equal">
      <formula>7.25</formula>
    </cfRule>
    <cfRule type="cellIs" dxfId="204" priority="165" operator="equal">
      <formula>7.5</formula>
    </cfRule>
    <cfRule type="cellIs" dxfId="203" priority="166" operator="equal">
      <formula>7.75</formula>
    </cfRule>
    <cfRule type="cellIs" dxfId="202" priority="167" operator="equal">
      <formula>8</formula>
    </cfRule>
    <cfRule type="cellIs" dxfId="201" priority="168" operator="equal">
      <formula>8.25</formula>
    </cfRule>
    <cfRule type="cellIs" dxfId="200" priority="169" operator="equal">
      <formula>8.5</formula>
    </cfRule>
    <cfRule type="cellIs" dxfId="199" priority="170" operator="equal">
      <formula>8.75</formula>
    </cfRule>
    <cfRule type="cellIs" dxfId="198" priority="171" operator="equal">
      <formula>9</formula>
    </cfRule>
    <cfRule type="cellIs" dxfId="197" priority="172" operator="equal">
      <formula>9.25</formula>
    </cfRule>
    <cfRule type="cellIs" dxfId="196" priority="173" operator="greaterThanOrEqual">
      <formula>9.5</formula>
    </cfRule>
    <cfRule type="cellIs" dxfId="195" priority="174" operator="equal">
      <formula>7</formula>
    </cfRule>
    <cfRule type="cellIs" dxfId="194" priority="175" operator="between">
      <formula>7</formula>
      <formula>7.25</formula>
    </cfRule>
    <cfRule type="cellIs" dxfId="193" priority="176" operator="between">
      <formula>7.25</formula>
      <formula>7.5</formula>
    </cfRule>
    <cfRule type="cellIs" dxfId="192" priority="177" operator="between">
      <formula>7.5</formula>
      <formula>7.75</formula>
    </cfRule>
    <cfRule type="cellIs" dxfId="191" priority="178" operator="between">
      <formula>7.75</formula>
      <formula>8</formula>
    </cfRule>
    <cfRule type="cellIs" dxfId="190" priority="179" operator="between">
      <formula>8</formula>
      <formula>8.25</formula>
    </cfRule>
    <cfRule type="cellIs" dxfId="189" priority="180" operator="between">
      <formula>8.25</formula>
      <formula>8.5</formula>
    </cfRule>
    <cfRule type="cellIs" dxfId="188" priority="181" operator="between">
      <formula>8.5</formula>
      <formula>8.75</formula>
    </cfRule>
    <cfRule type="cellIs" dxfId="187" priority="182" operator="between">
      <formula>8.75</formula>
      <formula>9</formula>
    </cfRule>
    <cfRule type="cellIs" dxfId="186" priority="183" operator="between">
      <formula>9</formula>
      <formula>9.25</formula>
    </cfRule>
    <cfRule type="cellIs" dxfId="185" priority="184" operator="between">
      <formula>9.25</formula>
      <formula>9.5</formula>
    </cfRule>
    <cfRule type="cellIs" dxfId="184" priority="185" operator="lessThan">
      <formula>1</formula>
    </cfRule>
  </conditionalFormatting>
  <conditionalFormatting sqref="L36">
    <cfRule type="cellIs" dxfId="183" priority="186" operator="between">
      <formula>1</formula>
      <formula>7</formula>
    </cfRule>
    <cfRule type="cellIs" dxfId="182" priority="187" operator="equal">
      <formula>7.25</formula>
    </cfRule>
    <cfRule type="cellIs" dxfId="181" priority="188" operator="equal">
      <formula>7.5</formula>
    </cfRule>
    <cfRule type="cellIs" dxfId="180" priority="189" operator="equal">
      <formula>7.75</formula>
    </cfRule>
    <cfRule type="cellIs" dxfId="179" priority="190" operator="equal">
      <formula>8</formula>
    </cfRule>
    <cfRule type="cellIs" dxfId="178" priority="191" operator="equal">
      <formula>8.25</formula>
    </cfRule>
    <cfRule type="cellIs" dxfId="177" priority="192" operator="equal">
      <formula>8.5</formula>
    </cfRule>
    <cfRule type="cellIs" dxfId="176" priority="193" operator="equal">
      <formula>8.75</formula>
    </cfRule>
    <cfRule type="cellIs" dxfId="175" priority="194" operator="equal">
      <formula>9</formula>
    </cfRule>
    <cfRule type="cellIs" dxfId="174" priority="195" operator="equal">
      <formula>9.25</formula>
    </cfRule>
    <cfRule type="cellIs" dxfId="173" priority="196" operator="greaterThanOrEqual">
      <formula>9.5</formula>
    </cfRule>
    <cfRule type="cellIs" dxfId="172" priority="197" operator="equal">
      <formula>7</formula>
    </cfRule>
    <cfRule type="cellIs" dxfId="171" priority="198" operator="between">
      <formula>7</formula>
      <formula>7.25</formula>
    </cfRule>
    <cfRule type="cellIs" dxfId="170" priority="199" operator="between">
      <formula>7.25</formula>
      <formula>7.5</formula>
    </cfRule>
    <cfRule type="cellIs" dxfId="169" priority="200" operator="between">
      <formula>7.5</formula>
      <formula>7.75</formula>
    </cfRule>
    <cfRule type="cellIs" dxfId="168" priority="201" operator="between">
      <formula>7.75</formula>
      <formula>8</formula>
    </cfRule>
    <cfRule type="cellIs" dxfId="167" priority="202" operator="between">
      <formula>8</formula>
      <formula>8.25</formula>
    </cfRule>
    <cfRule type="cellIs" dxfId="166" priority="203" operator="between">
      <formula>8.25</formula>
      <formula>8.5</formula>
    </cfRule>
    <cfRule type="cellIs" dxfId="165" priority="204" operator="between">
      <formula>8.5</formula>
      <formula>8.75</formula>
    </cfRule>
    <cfRule type="cellIs" dxfId="164" priority="205" operator="between">
      <formula>8.75</formula>
      <formula>9</formula>
    </cfRule>
    <cfRule type="cellIs" dxfId="163" priority="206" operator="between">
      <formula>9</formula>
      <formula>9.25</formula>
    </cfRule>
    <cfRule type="cellIs" dxfId="162" priority="207" operator="between">
      <formula>9.25</formula>
      <formula>9.5</formula>
    </cfRule>
    <cfRule type="cellIs" dxfId="161" priority="208" operator="lessThan">
      <formula>1</formula>
    </cfRule>
  </conditionalFormatting>
  <conditionalFormatting sqref="O36">
    <cfRule type="cellIs" dxfId="160" priority="209" operator="between">
      <formula>1</formula>
      <formula>7</formula>
    </cfRule>
    <cfRule type="cellIs" dxfId="159" priority="210" operator="equal">
      <formula>7.25</formula>
    </cfRule>
    <cfRule type="cellIs" dxfId="158" priority="211" operator="equal">
      <formula>7.5</formula>
    </cfRule>
    <cfRule type="cellIs" dxfId="157" priority="212" operator="equal">
      <formula>7.75</formula>
    </cfRule>
    <cfRule type="cellIs" dxfId="156" priority="213" operator="equal">
      <formula>8</formula>
    </cfRule>
    <cfRule type="cellIs" dxfId="155" priority="214" operator="equal">
      <formula>8.25</formula>
    </cfRule>
    <cfRule type="cellIs" dxfId="154" priority="215" operator="equal">
      <formula>8.5</formula>
    </cfRule>
    <cfRule type="cellIs" dxfId="153" priority="216" operator="equal">
      <formula>8.75</formula>
    </cfRule>
    <cfRule type="cellIs" dxfId="152" priority="217" operator="equal">
      <formula>9</formula>
    </cfRule>
    <cfRule type="cellIs" dxfId="151" priority="218" operator="equal">
      <formula>9.25</formula>
    </cfRule>
    <cfRule type="cellIs" dxfId="150" priority="219" operator="greaterThanOrEqual">
      <formula>9.5</formula>
    </cfRule>
    <cfRule type="cellIs" dxfId="149" priority="220" operator="equal">
      <formula>7</formula>
    </cfRule>
    <cfRule type="cellIs" dxfId="148" priority="221" operator="between">
      <formula>7</formula>
      <formula>7.25</formula>
    </cfRule>
    <cfRule type="cellIs" dxfId="147" priority="222" operator="between">
      <formula>7.25</formula>
      <formula>7.5</formula>
    </cfRule>
    <cfRule type="cellIs" dxfId="146" priority="223" operator="between">
      <formula>7.5</formula>
      <formula>7.75</formula>
    </cfRule>
    <cfRule type="cellIs" dxfId="145" priority="224" operator="between">
      <formula>7.75</formula>
      <formula>8</formula>
    </cfRule>
    <cfRule type="cellIs" dxfId="144" priority="225" operator="between">
      <formula>8</formula>
      <formula>8.25</formula>
    </cfRule>
    <cfRule type="cellIs" dxfId="143" priority="226" operator="between">
      <formula>8.25</formula>
      <formula>8.5</formula>
    </cfRule>
    <cfRule type="cellIs" dxfId="142" priority="227" operator="between">
      <formula>8.5</formula>
      <formula>8.75</formula>
    </cfRule>
    <cfRule type="cellIs" dxfId="141" priority="228" operator="between">
      <formula>8.75</formula>
      <formula>9</formula>
    </cfRule>
    <cfRule type="cellIs" dxfId="140" priority="229" operator="between">
      <formula>9</formula>
      <formula>9.25</formula>
    </cfRule>
    <cfRule type="cellIs" dxfId="139" priority="230" operator="between">
      <formula>9.25</formula>
      <formula>9.5</formula>
    </cfRule>
    <cfRule type="cellIs" dxfId="138" priority="231" operator="lessThan">
      <formula>1</formula>
    </cfRule>
  </conditionalFormatting>
  <conditionalFormatting sqref="U17">
    <cfRule type="cellIs" dxfId="137" priority="232" operator="between">
      <formula>1</formula>
      <formula>7</formula>
    </cfRule>
    <cfRule type="cellIs" dxfId="136" priority="233" operator="equal">
      <formula>7.25</formula>
    </cfRule>
    <cfRule type="cellIs" dxfId="135" priority="234" operator="equal">
      <formula>7.5</formula>
    </cfRule>
    <cfRule type="cellIs" dxfId="134" priority="235" operator="equal">
      <formula>7.75</formula>
    </cfRule>
    <cfRule type="cellIs" dxfId="133" priority="236" operator="equal">
      <formula>8</formula>
    </cfRule>
    <cfRule type="cellIs" dxfId="132" priority="237" operator="equal">
      <formula>8.25</formula>
    </cfRule>
    <cfRule type="cellIs" dxfId="131" priority="238" operator="equal">
      <formula>8.5</formula>
    </cfRule>
    <cfRule type="cellIs" dxfId="130" priority="239" operator="equal">
      <formula>8.75</formula>
    </cfRule>
    <cfRule type="cellIs" dxfId="129" priority="240" operator="equal">
      <formula>9</formula>
    </cfRule>
    <cfRule type="cellIs" dxfId="128" priority="241" operator="equal">
      <formula>9.25</formula>
    </cfRule>
    <cfRule type="cellIs" dxfId="127" priority="242" operator="greaterThanOrEqual">
      <formula>9.5</formula>
    </cfRule>
    <cfRule type="cellIs" dxfId="126" priority="243" operator="equal">
      <formula>7</formula>
    </cfRule>
    <cfRule type="cellIs" dxfId="125" priority="244" operator="between">
      <formula>7</formula>
      <formula>7.25</formula>
    </cfRule>
    <cfRule type="cellIs" dxfId="124" priority="245" operator="between">
      <formula>7.25</formula>
      <formula>7.5</formula>
    </cfRule>
    <cfRule type="cellIs" dxfId="123" priority="246" operator="between">
      <formula>7.5</formula>
      <formula>7.75</formula>
    </cfRule>
    <cfRule type="cellIs" dxfId="122" priority="247" operator="between">
      <formula>7.75</formula>
      <formula>8</formula>
    </cfRule>
    <cfRule type="cellIs" dxfId="121" priority="248" operator="between">
      <formula>8</formula>
      <formula>8.25</formula>
    </cfRule>
    <cfRule type="cellIs" dxfId="120" priority="249" operator="between">
      <formula>8.25</formula>
      <formula>8.5</formula>
    </cfRule>
    <cfRule type="cellIs" dxfId="119" priority="250" operator="between">
      <formula>8.5</formula>
      <formula>8.75</formula>
    </cfRule>
    <cfRule type="cellIs" dxfId="118" priority="251" operator="between">
      <formula>8.75</formula>
      <formula>9</formula>
    </cfRule>
    <cfRule type="cellIs" dxfId="117" priority="252" operator="between">
      <formula>9</formula>
      <formula>9.25</formula>
    </cfRule>
    <cfRule type="cellIs" dxfId="116" priority="253" operator="between">
      <formula>9.25</formula>
      <formula>9.5</formula>
    </cfRule>
    <cfRule type="cellIs" dxfId="115" priority="254" operator="lessThan">
      <formula>1</formula>
    </cfRule>
  </conditionalFormatting>
  <conditionalFormatting sqref="AE41">
    <cfRule type="cellIs" dxfId="114" priority="255" operator="between">
      <formula>1</formula>
      <formula>7</formula>
    </cfRule>
    <cfRule type="cellIs" dxfId="113" priority="256" operator="equal">
      <formula>7.25</formula>
    </cfRule>
    <cfRule type="cellIs" dxfId="112" priority="257" operator="equal">
      <formula>7.5</formula>
    </cfRule>
    <cfRule type="cellIs" dxfId="111" priority="258" operator="equal">
      <formula>7.75</formula>
    </cfRule>
    <cfRule type="cellIs" dxfId="110" priority="259" operator="equal">
      <formula>8</formula>
    </cfRule>
    <cfRule type="cellIs" dxfId="109" priority="260" operator="equal">
      <formula>8.25</formula>
    </cfRule>
    <cfRule type="cellIs" dxfId="108" priority="261" operator="equal">
      <formula>8.5</formula>
    </cfRule>
    <cfRule type="cellIs" dxfId="107" priority="262" operator="equal">
      <formula>8.75</formula>
    </cfRule>
    <cfRule type="cellIs" dxfId="106" priority="263" operator="equal">
      <formula>9</formula>
    </cfRule>
    <cfRule type="cellIs" dxfId="105" priority="264" operator="equal">
      <formula>9.25</formula>
    </cfRule>
    <cfRule type="cellIs" dxfId="104" priority="265" operator="greaterThanOrEqual">
      <formula>9.5</formula>
    </cfRule>
    <cfRule type="cellIs" dxfId="103" priority="266" operator="equal">
      <formula>7</formula>
    </cfRule>
    <cfRule type="cellIs" dxfId="102" priority="267" operator="between">
      <formula>7</formula>
      <formula>7.25</formula>
    </cfRule>
    <cfRule type="cellIs" dxfId="101" priority="268" operator="between">
      <formula>7.25</formula>
      <formula>7.5</formula>
    </cfRule>
    <cfRule type="cellIs" dxfId="100" priority="269" operator="between">
      <formula>7.5</formula>
      <formula>7.75</formula>
    </cfRule>
    <cfRule type="cellIs" dxfId="99" priority="270" operator="between">
      <formula>7.75</formula>
      <formula>8</formula>
    </cfRule>
    <cfRule type="cellIs" dxfId="98" priority="271" operator="between">
      <formula>8</formula>
      <formula>8.25</formula>
    </cfRule>
    <cfRule type="cellIs" dxfId="97" priority="272" operator="between">
      <formula>8.25</formula>
      <formula>8.5</formula>
    </cfRule>
    <cfRule type="cellIs" dxfId="96" priority="273" operator="between">
      <formula>8.5</formula>
      <formula>8.75</formula>
    </cfRule>
    <cfRule type="cellIs" dxfId="95" priority="274" operator="between">
      <formula>8.75</formula>
      <formula>9</formula>
    </cfRule>
    <cfRule type="cellIs" dxfId="94" priority="275" operator="between">
      <formula>9</formula>
      <formula>9.25</formula>
    </cfRule>
    <cfRule type="cellIs" dxfId="93" priority="276" operator="between">
      <formula>9.25</formula>
      <formula>9.5</formula>
    </cfRule>
    <cfRule type="cellIs" dxfId="92" priority="277" operator="lessThan">
      <formula>1</formula>
    </cfRule>
  </conditionalFormatting>
  <conditionalFormatting sqref="F28">
    <cfRule type="cellIs" dxfId="91" priority="278" operator="between">
      <formula>1</formula>
      <formula>7</formula>
    </cfRule>
    <cfRule type="cellIs" dxfId="90" priority="279" operator="equal">
      <formula>7.25</formula>
    </cfRule>
    <cfRule type="cellIs" dxfId="89" priority="280" operator="equal">
      <formula>7.5</formula>
    </cfRule>
    <cfRule type="cellIs" dxfId="88" priority="281" operator="equal">
      <formula>7.75</formula>
    </cfRule>
    <cfRule type="cellIs" dxfId="87" priority="282" operator="equal">
      <formula>8</formula>
    </cfRule>
    <cfRule type="cellIs" dxfId="86" priority="283" operator="equal">
      <formula>8.25</formula>
    </cfRule>
    <cfRule type="cellIs" dxfId="85" priority="284" operator="equal">
      <formula>8.5</formula>
    </cfRule>
    <cfRule type="cellIs" dxfId="84" priority="285" operator="equal">
      <formula>8.75</formula>
    </cfRule>
    <cfRule type="cellIs" dxfId="83" priority="286" operator="equal">
      <formula>9</formula>
    </cfRule>
    <cfRule type="cellIs" dxfId="82" priority="287" operator="equal">
      <formula>9.25</formula>
    </cfRule>
    <cfRule type="cellIs" dxfId="81" priority="288" operator="greaterThanOrEqual">
      <formula>9.5</formula>
    </cfRule>
    <cfRule type="cellIs" dxfId="80" priority="289" operator="equal">
      <formula>7</formula>
    </cfRule>
    <cfRule type="cellIs" dxfId="79" priority="290" operator="between">
      <formula>7</formula>
      <formula>7.25</formula>
    </cfRule>
    <cfRule type="cellIs" dxfId="78" priority="291" operator="between">
      <formula>7.25</formula>
      <formula>7.5</formula>
    </cfRule>
    <cfRule type="cellIs" dxfId="77" priority="292" operator="between">
      <formula>7.5</formula>
      <formula>7.75</formula>
    </cfRule>
    <cfRule type="cellIs" dxfId="76" priority="293" operator="between">
      <formula>7.75</formula>
      <formula>8</formula>
    </cfRule>
    <cfRule type="cellIs" dxfId="75" priority="294" operator="between">
      <formula>8</formula>
      <formula>8.25</formula>
    </cfRule>
    <cfRule type="cellIs" dxfId="74" priority="295" operator="between">
      <formula>8.25</formula>
      <formula>8.5</formula>
    </cfRule>
    <cfRule type="cellIs" dxfId="73" priority="296" operator="between">
      <formula>8.5</formula>
      <formula>8.75</formula>
    </cfRule>
    <cfRule type="cellIs" dxfId="72" priority="297" operator="between">
      <formula>8.75</formula>
      <formula>9</formula>
    </cfRule>
    <cfRule type="cellIs" dxfId="71" priority="298" operator="between">
      <formula>9</formula>
      <formula>9.25</formula>
    </cfRule>
    <cfRule type="cellIs" dxfId="70" priority="299" operator="between">
      <formula>9.25</formula>
      <formula>9.5</formula>
    </cfRule>
    <cfRule type="cellIs" dxfId="69" priority="300" operator="lessThan">
      <formula>1</formula>
    </cfRule>
  </conditionalFormatting>
  <conditionalFormatting sqref="I28">
    <cfRule type="cellIs" dxfId="68" priority="301" operator="between">
      <formula>1</formula>
      <formula>7</formula>
    </cfRule>
    <cfRule type="cellIs" dxfId="67" priority="302" operator="equal">
      <formula>7.25</formula>
    </cfRule>
    <cfRule type="cellIs" dxfId="66" priority="303" operator="equal">
      <formula>7.5</formula>
    </cfRule>
    <cfRule type="cellIs" dxfId="65" priority="304" operator="equal">
      <formula>7.75</formula>
    </cfRule>
    <cfRule type="cellIs" dxfId="64" priority="305" operator="equal">
      <formula>8</formula>
    </cfRule>
    <cfRule type="cellIs" dxfId="63" priority="306" operator="equal">
      <formula>8.25</formula>
    </cfRule>
    <cfRule type="cellIs" dxfId="62" priority="307" operator="equal">
      <formula>8.5</formula>
    </cfRule>
    <cfRule type="cellIs" dxfId="61" priority="308" operator="equal">
      <formula>8.75</formula>
    </cfRule>
    <cfRule type="cellIs" dxfId="60" priority="309" operator="equal">
      <formula>9</formula>
    </cfRule>
    <cfRule type="cellIs" dxfId="59" priority="310" operator="equal">
      <formula>9.25</formula>
    </cfRule>
    <cfRule type="cellIs" dxfId="58" priority="311" operator="greaterThanOrEqual">
      <formula>9.5</formula>
    </cfRule>
    <cfRule type="cellIs" dxfId="57" priority="312" operator="equal">
      <formula>7</formula>
    </cfRule>
    <cfRule type="cellIs" dxfId="56" priority="313" operator="between">
      <formula>7</formula>
      <formula>7.25</formula>
    </cfRule>
    <cfRule type="cellIs" dxfId="55" priority="314" operator="between">
      <formula>7.25</formula>
      <formula>7.5</formula>
    </cfRule>
    <cfRule type="cellIs" dxfId="54" priority="315" operator="between">
      <formula>7.5</formula>
      <formula>7.75</formula>
    </cfRule>
    <cfRule type="cellIs" dxfId="53" priority="316" operator="between">
      <formula>7.75</formula>
      <formula>8</formula>
    </cfRule>
    <cfRule type="cellIs" dxfId="52" priority="317" operator="between">
      <formula>8</formula>
      <formula>8.25</formula>
    </cfRule>
    <cfRule type="cellIs" dxfId="51" priority="318" operator="between">
      <formula>8.25</formula>
      <formula>8.5</formula>
    </cfRule>
    <cfRule type="cellIs" dxfId="50" priority="319" operator="between">
      <formula>8.5</formula>
      <formula>8.75</formula>
    </cfRule>
    <cfRule type="cellIs" dxfId="49" priority="320" operator="between">
      <formula>8.75</formula>
      <formula>9</formula>
    </cfRule>
    <cfRule type="cellIs" dxfId="48" priority="321" operator="between">
      <formula>9</formula>
      <formula>9.25</formula>
    </cfRule>
    <cfRule type="cellIs" dxfId="47" priority="322" operator="between">
      <formula>9.25</formula>
      <formula>9.5</formula>
    </cfRule>
    <cfRule type="cellIs" dxfId="46" priority="323" operator="lessThan">
      <formula>1</formula>
    </cfRule>
  </conditionalFormatting>
  <conditionalFormatting sqref="L28">
    <cfRule type="cellIs" dxfId="45" priority="324" operator="between">
      <formula>1</formula>
      <formula>7</formula>
    </cfRule>
    <cfRule type="cellIs" dxfId="44" priority="325" operator="equal">
      <formula>7.25</formula>
    </cfRule>
    <cfRule type="cellIs" dxfId="43" priority="326" operator="equal">
      <formula>7.5</formula>
    </cfRule>
    <cfRule type="cellIs" dxfId="42" priority="327" operator="equal">
      <formula>7.75</formula>
    </cfRule>
    <cfRule type="cellIs" dxfId="41" priority="328" operator="equal">
      <formula>8</formula>
    </cfRule>
    <cfRule type="cellIs" dxfId="40" priority="329" operator="equal">
      <formula>8.25</formula>
    </cfRule>
    <cfRule type="cellIs" dxfId="39" priority="330" operator="equal">
      <formula>8.5</formula>
    </cfRule>
    <cfRule type="cellIs" dxfId="38" priority="331" operator="equal">
      <formula>8.75</formula>
    </cfRule>
    <cfRule type="cellIs" dxfId="37" priority="332" operator="equal">
      <formula>9</formula>
    </cfRule>
    <cfRule type="cellIs" dxfId="36" priority="333" operator="equal">
      <formula>9.25</formula>
    </cfRule>
    <cfRule type="cellIs" dxfId="35" priority="334" operator="greaterThanOrEqual">
      <formula>9.5</formula>
    </cfRule>
    <cfRule type="cellIs" dxfId="34" priority="335" operator="equal">
      <formula>7</formula>
    </cfRule>
    <cfRule type="cellIs" dxfId="33" priority="336" operator="between">
      <formula>7</formula>
      <formula>7.25</formula>
    </cfRule>
    <cfRule type="cellIs" dxfId="32" priority="337" operator="between">
      <formula>7.25</formula>
      <formula>7.5</formula>
    </cfRule>
    <cfRule type="cellIs" dxfId="31" priority="338" operator="between">
      <formula>7.5</formula>
      <formula>7.75</formula>
    </cfRule>
    <cfRule type="cellIs" dxfId="30" priority="339" operator="between">
      <formula>7.75</formula>
      <formula>8</formula>
    </cfRule>
    <cfRule type="cellIs" dxfId="29" priority="340" operator="between">
      <formula>8</formula>
      <formula>8.25</formula>
    </cfRule>
    <cfRule type="cellIs" dxfId="28" priority="341" operator="between">
      <formula>8.25</formula>
      <formula>8.5</formula>
    </cfRule>
    <cfRule type="cellIs" dxfId="27" priority="342" operator="between">
      <formula>8.5</formula>
      <formula>8.75</formula>
    </cfRule>
    <cfRule type="cellIs" dxfId="26" priority="343" operator="between">
      <formula>8.75</formula>
      <formula>9</formula>
    </cfRule>
    <cfRule type="cellIs" dxfId="25" priority="344" operator="between">
      <formula>9</formula>
      <formula>9.25</formula>
    </cfRule>
    <cfRule type="cellIs" dxfId="24" priority="345" operator="between">
      <formula>9.25</formula>
      <formula>9.5</formula>
    </cfRule>
    <cfRule type="cellIs" dxfId="23" priority="346" operator="lessThan">
      <formula>1</formula>
    </cfRule>
  </conditionalFormatting>
  <conditionalFormatting sqref="O28">
    <cfRule type="cellIs" dxfId="22" priority="347" operator="between">
      <formula>1</formula>
      <formula>7</formula>
    </cfRule>
    <cfRule type="cellIs" dxfId="21" priority="348" operator="equal">
      <formula>7.25</formula>
    </cfRule>
    <cfRule type="cellIs" dxfId="20" priority="349" operator="equal">
      <formula>7.5</formula>
    </cfRule>
    <cfRule type="cellIs" dxfId="19" priority="350" operator="equal">
      <formula>7.75</formula>
    </cfRule>
    <cfRule type="cellIs" dxfId="18" priority="351" operator="equal">
      <formula>8</formula>
    </cfRule>
    <cfRule type="cellIs" dxfId="17" priority="352" operator="equal">
      <formula>8.25</formula>
    </cfRule>
    <cfRule type="cellIs" dxfId="16" priority="353" operator="equal">
      <formula>8.5</formula>
    </cfRule>
    <cfRule type="cellIs" dxfId="15" priority="354" operator="equal">
      <formula>8.75</formula>
    </cfRule>
    <cfRule type="cellIs" dxfId="14" priority="355" operator="equal">
      <formula>9</formula>
    </cfRule>
    <cfRule type="cellIs" dxfId="13" priority="356" operator="equal">
      <formula>9.25</formula>
    </cfRule>
    <cfRule type="cellIs" dxfId="12" priority="357" operator="greaterThanOrEqual">
      <formula>9.5</formula>
    </cfRule>
    <cfRule type="cellIs" dxfId="11" priority="358" operator="equal">
      <formula>7</formula>
    </cfRule>
    <cfRule type="cellIs" dxfId="10" priority="359" operator="between">
      <formula>7</formula>
      <formula>7.25</formula>
    </cfRule>
    <cfRule type="cellIs" dxfId="9" priority="360" operator="between">
      <formula>7.25</formula>
      <formula>7.5</formula>
    </cfRule>
    <cfRule type="cellIs" dxfId="8" priority="361" operator="between">
      <formula>7.5</formula>
      <formula>7.75</formula>
    </cfRule>
    <cfRule type="cellIs" dxfId="7" priority="362" operator="between">
      <formula>7.75</formula>
      <formula>8</formula>
    </cfRule>
    <cfRule type="cellIs" dxfId="6" priority="363" operator="between">
      <formula>8</formula>
      <formula>8.25</formula>
    </cfRule>
    <cfRule type="cellIs" dxfId="5" priority="364" operator="between">
      <formula>8.25</formula>
      <formula>8.5</formula>
    </cfRule>
    <cfRule type="cellIs" dxfId="4" priority="365" operator="between">
      <formula>8.5</formula>
      <formula>8.75</formula>
    </cfRule>
    <cfRule type="cellIs" dxfId="3" priority="366" operator="between">
      <formula>8.75</formula>
      <formula>9</formula>
    </cfRule>
    <cfRule type="cellIs" dxfId="2" priority="367" operator="between">
      <formula>9</formula>
      <formula>9.25</formula>
    </cfRule>
    <cfRule type="cellIs" dxfId="1" priority="368" operator="between">
      <formula>9.25</formula>
      <formula>9.5</formula>
    </cfRule>
    <cfRule type="cellIs" dxfId="0" priority="369" operator="lessThan">
      <formula>1</formula>
    </cfRule>
  </conditionalFormatting>
  <pageMargins left="0.3" right="0.3" top="0.3" bottom="0.3" header="0.51180555555555496" footer="0.51180555555555496"/>
  <pageSetup paperSize="0"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Basics</vt:lpstr>
      <vt:lpstr>Wettkampftag 1</vt:lpstr>
      <vt:lpstr>Wettkampftag 2</vt:lpstr>
      <vt:lpstr>Wettkampftag 3</vt:lpstr>
      <vt:lpstr>Wettkampftag 4</vt:lpstr>
      <vt:lpstr>Gesamt</vt:lpstr>
      <vt:lpstr>Statistik</vt:lpstr>
      <vt:lpstr>'Wettkampftag 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Patrick</cp:lastModifiedBy>
  <cp:revision>320</cp:revision>
  <cp:lastPrinted>2018-10-25T11:46:16Z</cp:lastPrinted>
  <dcterms:created xsi:type="dcterms:W3CDTF">2014-12-07T09:54:51Z</dcterms:created>
  <dcterms:modified xsi:type="dcterms:W3CDTF">2018-10-25T14:34:59Z</dcterms:modified>
  <dc:language>de-DE</dc:language>
</cp:coreProperties>
</file>